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myfiles\NK615\Profiles_Do_Not_Delete\campus\Desktop\"/>
    </mc:Choice>
  </mc:AlternateContent>
  <bookViews>
    <workbookView xWindow="0" yWindow="0" windowWidth="28800" windowHeight="12300" activeTab="1"/>
  </bookViews>
  <sheets>
    <sheet name="Thermal comfort survey- Hitsats" sheetId="1" r:id="rId1"/>
    <sheet name="data" sheetId="1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Y382" i="1" l="1"/>
  <c r="Z382" i="1"/>
  <c r="AA382" i="1"/>
  <c r="Y381" i="1"/>
  <c r="Z381" i="1"/>
  <c r="AA381" i="1"/>
  <c r="Y380" i="1"/>
  <c r="Z380" i="1"/>
  <c r="AA380" i="1"/>
  <c r="Y379" i="1"/>
  <c r="Z379" i="1"/>
  <c r="AA379" i="1"/>
  <c r="P382" i="1" l="1"/>
  <c r="Q382" i="1"/>
  <c r="R382" i="1"/>
  <c r="S382" i="1"/>
  <c r="T382" i="1"/>
  <c r="U382" i="1"/>
  <c r="W382" i="1"/>
  <c r="O382" i="1"/>
  <c r="P380" i="1"/>
  <c r="R380" i="1"/>
  <c r="S380" i="1"/>
  <c r="T380" i="1"/>
  <c r="W380" i="1"/>
  <c r="P379" i="1"/>
  <c r="P381" i="1" s="1"/>
  <c r="Q379" i="1"/>
  <c r="Q380" i="1" s="1"/>
  <c r="R379" i="1"/>
  <c r="R381" i="1" s="1"/>
  <c r="S379" i="1"/>
  <c r="S381" i="1" s="1"/>
  <c r="T379" i="1"/>
  <c r="T381" i="1" s="1"/>
  <c r="U379" i="1"/>
  <c r="U380" i="1" s="1"/>
  <c r="W379" i="1"/>
  <c r="W381" i="1" s="1"/>
  <c r="O379" i="1"/>
  <c r="O381" i="1" s="1"/>
  <c r="X286" i="1"/>
  <c r="V376" i="1"/>
  <c r="L376" i="1"/>
  <c r="M376" i="1"/>
  <c r="X376" i="1"/>
  <c r="X375" i="1"/>
  <c r="X373" i="1"/>
  <c r="X372" i="1"/>
  <c r="X371" i="1"/>
  <c r="X369" i="1"/>
  <c r="X370" i="1"/>
  <c r="X368" i="1"/>
  <c r="X362" i="1"/>
  <c r="X361" i="1"/>
  <c r="X360" i="1"/>
  <c r="X359" i="1"/>
  <c r="X358" i="1"/>
  <c r="X357" i="1"/>
  <c r="X356" i="1"/>
  <c r="X355" i="1"/>
  <c r="X354" i="1"/>
  <c r="X353" i="1"/>
  <c r="X352" i="1"/>
  <c r="X351" i="1"/>
  <c r="X350" i="1"/>
  <c r="X349" i="1"/>
  <c r="X348" i="1"/>
  <c r="X347" i="1"/>
  <c r="X346" i="1"/>
  <c r="X345" i="1"/>
  <c r="X344" i="1"/>
  <c r="X343" i="1"/>
  <c r="X342" i="1"/>
  <c r="X341" i="1"/>
  <c r="X340" i="1"/>
  <c r="X339" i="1"/>
  <c r="X338" i="1"/>
  <c r="X337" i="1"/>
  <c r="X336" i="1"/>
  <c r="X334" i="1"/>
  <c r="X333" i="1"/>
  <c r="X332" i="1"/>
  <c r="X331" i="1"/>
  <c r="X330" i="1"/>
  <c r="X329" i="1"/>
  <c r="X328" i="1"/>
  <c r="X327" i="1"/>
  <c r="X326" i="1"/>
  <c r="X325" i="1"/>
  <c r="X324" i="1"/>
  <c r="X323" i="1"/>
  <c r="X322" i="1"/>
  <c r="X321" i="1"/>
  <c r="X320" i="1"/>
  <c r="X319" i="1"/>
  <c r="X318" i="1"/>
  <c r="X317" i="1"/>
  <c r="X316" i="1"/>
  <c r="X315" i="1"/>
  <c r="X314" i="1"/>
  <c r="X313" i="1"/>
  <c r="X312" i="1"/>
  <c r="U381" i="1" l="1"/>
  <c r="Q381" i="1"/>
  <c r="O380" i="1"/>
  <c r="X311" i="1"/>
  <c r="X310" i="1"/>
  <c r="X309" i="1"/>
  <c r="X308" i="1"/>
  <c r="X307" i="1"/>
  <c r="X306" i="1"/>
  <c r="X305" i="1"/>
  <c r="X304" i="1"/>
  <c r="X303" i="1"/>
  <c r="X302" i="1"/>
  <c r="X301" i="1"/>
  <c r="X300" i="1"/>
  <c r="X299" i="1"/>
  <c r="X298" i="1"/>
  <c r="X296" i="1"/>
  <c r="X295" i="1"/>
  <c r="X294" i="1"/>
  <c r="X293" i="1"/>
  <c r="X292" i="1"/>
  <c r="X291" i="1"/>
  <c r="X290" i="1"/>
  <c r="X289" i="1"/>
  <c r="X288" i="1"/>
  <c r="X287" i="1"/>
  <c r="X285" i="1"/>
  <c r="X284" i="1"/>
  <c r="X283" i="1"/>
  <c r="X282" i="1"/>
  <c r="X281" i="1"/>
  <c r="X280" i="1"/>
  <c r="X279" i="1"/>
  <c r="X278" i="1"/>
  <c r="X367" i="1"/>
  <c r="X366" i="1"/>
  <c r="X363" i="1"/>
  <c r="X277" i="1"/>
  <c r="X276" i="1"/>
  <c r="X275" i="1"/>
  <c r="X274" i="1"/>
  <c r="X273" i="1"/>
  <c r="X272" i="1"/>
  <c r="X271" i="1"/>
  <c r="X270" i="1"/>
  <c r="X269" i="1"/>
  <c r="X268" i="1"/>
  <c r="X267" i="1"/>
  <c r="X266" i="1"/>
  <c r="X265" i="1"/>
  <c r="X264" i="1"/>
  <c r="X263" i="1"/>
  <c r="X262" i="1"/>
  <c r="X261" i="1"/>
  <c r="X260" i="1"/>
  <c r="X259" i="1"/>
  <c r="X256" i="1"/>
  <c r="X254" i="1"/>
  <c r="X255" i="1"/>
  <c r="X253" i="1"/>
  <c r="X252" i="1"/>
  <c r="X251" i="1"/>
  <c r="X250" i="1"/>
  <c r="X249" i="1"/>
  <c r="X248" i="1"/>
  <c r="X246" i="1"/>
  <c r="X247" i="1"/>
  <c r="X245" i="1"/>
  <c r="X242" i="1"/>
  <c r="X241" i="1"/>
  <c r="X239" i="1"/>
  <c r="X238" i="1"/>
  <c r="X236" i="1"/>
  <c r="X235" i="1"/>
  <c r="X234" i="1"/>
  <c r="X233" i="1"/>
  <c r="X232" i="1"/>
  <c r="X228" i="1"/>
  <c r="X227" i="1"/>
  <c r="X224" i="1"/>
  <c r="X223" i="1"/>
  <c r="X219" i="1"/>
  <c r="X214" i="1"/>
  <c r="X213" i="1"/>
  <c r="X212" i="1"/>
  <c r="X211" i="1"/>
  <c r="X210" i="1"/>
  <c r="X209" i="1"/>
  <c r="X208" i="1"/>
  <c r="X207" i="1"/>
  <c r="X206" i="1"/>
  <c r="X205" i="1"/>
  <c r="X204" i="1"/>
  <c r="X203" i="1"/>
  <c r="X202" i="1"/>
  <c r="X201" i="1"/>
  <c r="X200" i="1"/>
  <c r="X199" i="1"/>
  <c r="X198" i="1"/>
  <c r="X197" i="1"/>
  <c r="X196" i="1"/>
  <c r="X195" i="1"/>
  <c r="X194" i="1"/>
  <c r="X193" i="1"/>
  <c r="X192" i="1"/>
  <c r="X191" i="1"/>
  <c r="X189" i="1"/>
  <c r="X190" i="1"/>
  <c r="X188" i="1"/>
  <c r="X187" i="1"/>
  <c r="X186" i="1"/>
  <c r="X185" i="1"/>
  <c r="X184" i="1"/>
  <c r="X183" i="1"/>
  <c r="X182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1" i="1" l="1"/>
  <c r="X119" i="1"/>
  <c r="X118" i="1"/>
  <c r="X116" i="1"/>
  <c r="X115" i="1"/>
  <c r="X114" i="1"/>
  <c r="X113" i="1"/>
  <c r="X112" i="1"/>
  <c r="X110" i="1"/>
  <c r="X109" i="1"/>
  <c r="X108" i="1"/>
  <c r="X107" i="1"/>
  <c r="X106" i="1"/>
  <c r="X105" i="1"/>
  <c r="X104" i="1"/>
  <c r="X103" i="1"/>
  <c r="X102" i="1"/>
  <c r="X100" i="1"/>
  <c r="X96" i="1"/>
  <c r="X95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 l="1"/>
  <c r="X73" i="1"/>
  <c r="X72" i="1"/>
  <c r="X69" i="1"/>
  <c r="X68" i="1"/>
  <c r="X67" i="1"/>
  <c r="X66" i="1"/>
  <c r="X65" i="1"/>
  <c r="X64" i="1"/>
  <c r="X63" i="1"/>
  <c r="X62" i="1"/>
  <c r="X71" i="1"/>
  <c r="X70" i="1"/>
  <c r="X61" i="1"/>
  <c r="X60" i="1"/>
  <c r="X59" i="1"/>
  <c r="X58" i="1"/>
  <c r="X57" i="1"/>
  <c r="X56" i="1"/>
  <c r="X55" i="1"/>
  <c r="X54" i="1"/>
  <c r="X49" i="1"/>
  <c r="X53" i="1"/>
  <c r="X48" i="1"/>
  <c r="X52" i="1"/>
  <c r="X51" i="1"/>
  <c r="X50" i="1"/>
  <c r="X47" i="1"/>
  <c r="X46" i="1"/>
  <c r="X45" i="1"/>
  <c r="X44" i="1"/>
  <c r="X43" i="1"/>
  <c r="X41" i="1"/>
  <c r="X40" i="1"/>
  <c r="X39" i="1"/>
  <c r="X38" i="1"/>
  <c r="X42" i="1"/>
  <c r="X37" i="1"/>
  <c r="X382" i="1" l="1"/>
  <c r="X380" i="1"/>
  <c r="X379" i="1"/>
  <c r="X381" i="1" s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 l="1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180" i="1"/>
  <c r="M181" i="1"/>
  <c r="M182" i="1"/>
  <c r="M183" i="1"/>
  <c r="M184" i="1"/>
  <c r="M185" i="1"/>
  <c r="M179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" i="1"/>
  <c r="V375" i="1"/>
  <c r="V374" i="1"/>
  <c r="V373" i="1"/>
  <c r="V372" i="1"/>
  <c r="V371" i="1"/>
  <c r="V370" i="1"/>
  <c r="V369" i="1"/>
  <c r="V368" i="1"/>
  <c r="V367" i="1"/>
  <c r="V366" i="1"/>
  <c r="V365" i="1"/>
  <c r="V364" i="1"/>
  <c r="V363" i="1"/>
  <c r="V362" i="1"/>
  <c r="V361" i="1"/>
  <c r="V360" i="1"/>
  <c r="V359" i="1"/>
  <c r="V358" i="1"/>
  <c r="V357" i="1"/>
  <c r="V356" i="1"/>
  <c r="V355" i="1"/>
  <c r="V354" i="1"/>
  <c r="V353" i="1"/>
  <c r="V352" i="1"/>
  <c r="V351" i="1"/>
  <c r="V350" i="1"/>
  <c r="V349" i="1"/>
  <c r="V348" i="1"/>
  <c r="V347" i="1"/>
  <c r="V346" i="1"/>
  <c r="V345" i="1"/>
  <c r="V344" i="1"/>
  <c r="V343" i="1"/>
  <c r="V342" i="1"/>
  <c r="V341" i="1"/>
  <c r="V340" i="1"/>
  <c r="V339" i="1"/>
  <c r="V338" i="1" l="1"/>
  <c r="V337" i="1"/>
  <c r="V336" i="1"/>
  <c r="V335" i="1"/>
  <c r="V334" i="1"/>
  <c r="V333" i="1"/>
  <c r="V332" i="1"/>
  <c r="V331" i="1"/>
  <c r="V330" i="1"/>
  <c r="V329" i="1"/>
  <c r="V328" i="1"/>
  <c r="V327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" i="1"/>
  <c r="V379" i="1" l="1"/>
  <c r="V381" i="1" s="1"/>
  <c r="V382" i="1"/>
  <c r="V380" i="1"/>
</calcChain>
</file>

<file path=xl/sharedStrings.xml><?xml version="1.0" encoding="utf-8"?>
<sst xmlns="http://schemas.openxmlformats.org/spreadsheetml/2006/main" count="3537" uniqueCount="464">
  <si>
    <t>Season</t>
  </si>
  <si>
    <t>AGE</t>
  </si>
  <si>
    <t>SEX</t>
  </si>
  <si>
    <t>HEIGHT</t>
  </si>
  <si>
    <t>WEIGHT</t>
  </si>
  <si>
    <t>YEAR</t>
  </si>
  <si>
    <t>DAY</t>
  </si>
  <si>
    <t>TIME</t>
  </si>
  <si>
    <t xml:space="preserve">TSV </t>
  </si>
  <si>
    <t>TPV</t>
  </si>
  <si>
    <t>TA</t>
  </si>
  <si>
    <t>TG</t>
  </si>
  <si>
    <t>RH</t>
  </si>
  <si>
    <t>TO</t>
  </si>
  <si>
    <t>Met</t>
  </si>
  <si>
    <t>Clo value</t>
  </si>
  <si>
    <t>PMV</t>
  </si>
  <si>
    <t>PPD</t>
  </si>
  <si>
    <t>Indoor</t>
  </si>
  <si>
    <t>S</t>
  </si>
  <si>
    <t>location</t>
  </si>
  <si>
    <t>Thermal sensation vote</t>
  </si>
  <si>
    <t>Thermal preference vote</t>
  </si>
  <si>
    <t>air velocity</t>
  </si>
  <si>
    <t>predicted mean vote</t>
  </si>
  <si>
    <t>predicted percentage disastiffied</t>
  </si>
  <si>
    <t>male 0 /female 1</t>
  </si>
  <si>
    <t>years</t>
  </si>
  <si>
    <t>Air temperature C</t>
  </si>
  <si>
    <t>Globe temperature C</t>
  </si>
  <si>
    <t>Relative humidity %</t>
  </si>
  <si>
    <t>Wet bulb temperature C</t>
  </si>
  <si>
    <t>metabolic rate met</t>
  </si>
  <si>
    <t>total clothing value Clo</t>
  </si>
  <si>
    <t>Julian day</t>
  </si>
  <si>
    <t>kg</t>
  </si>
  <si>
    <t>cm</t>
  </si>
  <si>
    <t>interview location</t>
  </si>
  <si>
    <t>Operative temperature</t>
  </si>
  <si>
    <t>calender</t>
  </si>
  <si>
    <t>Date</t>
  </si>
  <si>
    <t>D1</t>
  </si>
  <si>
    <t>WBGT</t>
  </si>
  <si>
    <t xml:space="preserve">Code 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</si>
  <si>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</si>
  <si>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</si>
  <si>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</si>
  <si>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</si>
  <si>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</si>
  <si>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</si>
  <si>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</si>
  <si>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</si>
  <si>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</si>
  <si>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</si>
  <si>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</si>
  <si>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Location</t>
  </si>
  <si>
    <t>camp</t>
  </si>
  <si>
    <t>Hitsats</t>
  </si>
  <si>
    <t>D13</t>
  </si>
  <si>
    <t>D14</t>
  </si>
  <si>
    <t>D15</t>
  </si>
  <si>
    <t>D16</t>
  </si>
  <si>
    <t>D17</t>
  </si>
  <si>
    <t>D18</t>
  </si>
  <si>
    <t>D19</t>
  </si>
  <si>
    <t>D20</t>
  </si>
  <si>
    <t>VA</t>
  </si>
  <si>
    <t>D21</t>
  </si>
  <si>
    <t>D22</t>
  </si>
  <si>
    <t>D23</t>
  </si>
  <si>
    <t>D24</t>
  </si>
  <si>
    <t>D25</t>
  </si>
  <si>
    <t>D26</t>
  </si>
  <si>
    <t>D27</t>
  </si>
  <si>
    <t>D28</t>
  </si>
  <si>
    <t>D29</t>
  </si>
  <si>
    <t>D30</t>
  </si>
  <si>
    <t>D31</t>
  </si>
  <si>
    <t>D32</t>
  </si>
  <si>
    <t>D33</t>
  </si>
  <si>
    <t>D34</t>
  </si>
  <si>
    <t>D35</t>
  </si>
  <si>
    <t>D36</t>
  </si>
  <si>
    <t>D37</t>
  </si>
  <si>
    <t>D38</t>
  </si>
  <si>
    <t>D39</t>
  </si>
  <si>
    <t>D40</t>
  </si>
  <si>
    <t>D41</t>
  </si>
  <si>
    <t>D42</t>
  </si>
  <si>
    <t>D43</t>
  </si>
  <si>
    <t>D44</t>
  </si>
  <si>
    <t>D45</t>
  </si>
  <si>
    <t>D46</t>
  </si>
  <si>
    <t>D47</t>
  </si>
  <si>
    <t>D48</t>
  </si>
  <si>
    <t>D49</t>
  </si>
  <si>
    <t>D50</t>
  </si>
  <si>
    <t>D51</t>
  </si>
  <si>
    <t>D52</t>
  </si>
  <si>
    <t>D53</t>
  </si>
  <si>
    <t>D54</t>
  </si>
  <si>
    <t>D55</t>
  </si>
  <si>
    <t>D56</t>
  </si>
  <si>
    <t>D57</t>
  </si>
  <si>
    <t>D58</t>
  </si>
  <si>
    <t>D59</t>
  </si>
  <si>
    <t>D60</t>
  </si>
  <si>
    <t>D61</t>
  </si>
  <si>
    <t>D62</t>
  </si>
  <si>
    <t>D63</t>
  </si>
  <si>
    <t>D64</t>
  </si>
  <si>
    <t>D65</t>
  </si>
  <si>
    <t>D66</t>
  </si>
  <si>
    <t>D67</t>
  </si>
  <si>
    <t>D68</t>
  </si>
  <si>
    <t>D69</t>
  </si>
  <si>
    <t>D70</t>
  </si>
  <si>
    <t>D71</t>
  </si>
  <si>
    <t>D72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</si>
  <si>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</si>
  <si>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</si>
  <si>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</si>
  <si>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</si>
  <si>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</si>
  <si>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</si>
  <si>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</si>
  <si>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</si>
  <si>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</si>
  <si>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</si>
  <si>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</si>
  <si>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</si>
  <si>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</si>
  <si>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</si>
  <si>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</si>
  <si>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</si>
  <si>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</si>
  <si>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</si>
  <si>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</si>
  <si>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</si>
  <si>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</si>
  <si>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</si>
  <si>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</si>
  <si>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</si>
  <si>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B25</t>
  </si>
  <si>
    <t>B26</t>
  </si>
  <si>
    <t>B27</t>
  </si>
  <si>
    <t>B28</t>
  </si>
  <si>
    <t>B29</t>
  </si>
  <si>
    <t>B30</t>
  </si>
  <si>
    <t>B31</t>
  </si>
  <si>
    <t>B32</t>
  </si>
  <si>
    <t>B33</t>
  </si>
  <si>
    <t>B34</t>
  </si>
  <si>
    <t>B35</t>
  </si>
  <si>
    <t>B36</t>
  </si>
  <si>
    <t>B37</t>
  </si>
  <si>
    <t>B38</t>
  </si>
  <si>
    <t>B39</t>
  </si>
  <si>
    <t>B40</t>
  </si>
  <si>
    <t>B41</t>
  </si>
  <si>
    <t>B42</t>
  </si>
  <si>
    <t>B43</t>
  </si>
  <si>
    <t>B44</t>
  </si>
  <si>
    <t>B45</t>
  </si>
  <si>
    <t>B46</t>
  </si>
  <si>
    <t>B47</t>
  </si>
  <si>
    <t>B30-a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</si>
  <si>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</si>
  <si>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</si>
  <si>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</si>
  <si>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</si>
  <si>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</si>
  <si>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</si>
  <si>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</si>
  <si>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</si>
  <si>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</si>
  <si>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</si>
  <si>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</si>
  <si>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</si>
  <si>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</si>
  <si>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</si>
  <si>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</si>
  <si>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</si>
  <si>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</si>
  <si>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</si>
  <si>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</si>
  <si>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</si>
  <si>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</si>
  <si>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</si>
  <si>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</si>
  <si>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</si>
  <si>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</si>
  <si>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</si>
  <si>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</si>
  <si>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</si>
  <si>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</si>
  <si>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</si>
  <si>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</si>
  <si>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</si>
  <si>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</si>
  <si>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</si>
  <si>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</si>
  <si>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</si>
  <si>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</si>
  <si>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</si>
  <si>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</si>
  <si>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</si>
  <si>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</si>
  <si>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</si>
  <si>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</si>
  <si>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</si>
  <si>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</si>
  <si>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</si>
  <si>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</si>
  <si>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</si>
  <si>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</si>
  <si>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</si>
  <si>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</si>
  <si>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</si>
  <si>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</si>
  <si>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</si>
  <si>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</si>
  <si>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</si>
  <si>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</si>
  <si>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</si>
  <si>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</si>
  <si>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</si>
  <si>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</si>
  <si>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</si>
  <si>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</si>
  <si>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</si>
  <si>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</si>
  <si>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C40</t>
  </si>
  <si>
    <t>C41</t>
  </si>
  <si>
    <t>C42</t>
  </si>
  <si>
    <t>C43</t>
  </si>
  <si>
    <t>C44</t>
  </si>
  <si>
    <t>C45</t>
  </si>
  <si>
    <t>C46</t>
  </si>
  <si>
    <t>C47</t>
  </si>
  <si>
    <t>C48</t>
  </si>
  <si>
    <t>C49</t>
  </si>
  <si>
    <t>C50</t>
  </si>
  <si>
    <t>C51</t>
  </si>
  <si>
    <t>C52</t>
  </si>
  <si>
    <t>C53</t>
  </si>
  <si>
    <t>C54</t>
  </si>
  <si>
    <t>C55</t>
  </si>
  <si>
    <t>C56</t>
  </si>
  <si>
    <t>C57</t>
  </si>
  <si>
    <t>C58</t>
  </si>
  <si>
    <t>C59</t>
  </si>
  <si>
    <t>C60</t>
  </si>
  <si>
    <t>C61</t>
  </si>
  <si>
    <t>C62</t>
  </si>
  <si>
    <t>C63</t>
  </si>
  <si>
    <t>C64</t>
  </si>
  <si>
    <t>C65</t>
  </si>
  <si>
    <t>C66</t>
  </si>
  <si>
    <t>C67</t>
  </si>
  <si>
    <t>C68</t>
  </si>
  <si>
    <t>C69</t>
  </si>
  <si>
    <t>C70</t>
  </si>
  <si>
    <t>C71</t>
  </si>
  <si>
    <t>C72</t>
  </si>
  <si>
    <t>C73</t>
  </si>
  <si>
    <t>C74</t>
  </si>
  <si>
    <t>C75</t>
  </si>
  <si>
    <t>C76</t>
  </si>
  <si>
    <t>C77</t>
  </si>
  <si>
    <t>C78</t>
  </si>
  <si>
    <t>C79</t>
  </si>
  <si>
    <t>C80</t>
  </si>
  <si>
    <t>C81</t>
  </si>
  <si>
    <t>C82</t>
  </si>
  <si>
    <t>C83</t>
  </si>
  <si>
    <t>C84</t>
  </si>
  <si>
    <t>C85</t>
  </si>
  <si>
    <t>C86</t>
  </si>
  <si>
    <t>C87</t>
  </si>
  <si>
    <t>C88</t>
  </si>
  <si>
    <t>C89</t>
  </si>
  <si>
    <t>C90</t>
  </si>
  <si>
    <t>C91</t>
  </si>
  <si>
    <t>C92</t>
  </si>
  <si>
    <t>C93</t>
  </si>
  <si>
    <t>C94</t>
  </si>
  <si>
    <t>C95</t>
  </si>
  <si>
    <t>C96</t>
  </si>
  <si>
    <t>C97</t>
  </si>
  <si>
    <t>C98</t>
  </si>
  <si>
    <t>C99</t>
  </si>
  <si>
    <t>C100</t>
  </si>
  <si>
    <t>C101</t>
  </si>
  <si>
    <t>C102</t>
  </si>
  <si>
    <t>C103</t>
  </si>
  <si>
    <t>C104</t>
  </si>
  <si>
    <t>C105</t>
  </si>
  <si>
    <t>C106</t>
  </si>
  <si>
    <t>C107</t>
  </si>
  <si>
    <t>C108</t>
  </si>
  <si>
    <t>C109</t>
  </si>
  <si>
    <t>C110</t>
  </si>
  <si>
    <t>C111</t>
  </si>
  <si>
    <t>C112</t>
  </si>
  <si>
    <t>C113</t>
  </si>
  <si>
    <t>C114</t>
  </si>
  <si>
    <t>C115</t>
  </si>
  <si>
    <t>C116</t>
  </si>
  <si>
    <t>C117</t>
  </si>
  <si>
    <t>C118</t>
  </si>
  <si>
    <t>C119</t>
  </si>
  <si>
    <t>C120</t>
  </si>
  <si>
    <t>C121</t>
  </si>
  <si>
    <t>C122</t>
  </si>
  <si>
    <t>C123</t>
  </si>
  <si>
    <t>C124</t>
  </si>
  <si>
    <t>C125</t>
  </si>
  <si>
    <t>C126</t>
  </si>
  <si>
    <t>C127</t>
  </si>
  <si>
    <t>C128</t>
  </si>
  <si>
    <t>C129</t>
  </si>
  <si>
    <t>C130</t>
  </si>
  <si>
    <t>C131</t>
  </si>
  <si>
    <t>C132</t>
  </si>
  <si>
    <t>C133</t>
  </si>
  <si>
    <t>C134</t>
  </si>
  <si>
    <t>C135</t>
  </si>
  <si>
    <t>C136</t>
  </si>
  <si>
    <t>C137</t>
  </si>
  <si>
    <t>C138</t>
  </si>
  <si>
    <t>C139</t>
  </si>
  <si>
    <t>C140</t>
  </si>
  <si>
    <t>C141</t>
  </si>
  <si>
    <t>C142</t>
  </si>
  <si>
    <t>C143</t>
  </si>
  <si>
    <t>C144</t>
  </si>
  <si>
    <t>C145</t>
  </si>
  <si>
    <t>C146</t>
  </si>
  <si>
    <t>C147</t>
  </si>
  <si>
    <t>C148</t>
  </si>
  <si>
    <t>C149</t>
  </si>
  <si>
    <t>C150</t>
  </si>
  <si>
    <t>C151</t>
  </si>
  <si>
    <t>C152</t>
  </si>
  <si>
    <t>C153</t>
  </si>
  <si>
    <t>C154</t>
  </si>
  <si>
    <t>C155</t>
  </si>
  <si>
    <t>C156</t>
  </si>
  <si>
    <t>C157</t>
  </si>
  <si>
    <t>C158</t>
  </si>
  <si>
    <t>C159</t>
  </si>
  <si>
    <t>C160</t>
  </si>
  <si>
    <t>C161</t>
  </si>
  <si>
    <t>C162</t>
  </si>
  <si>
    <t>C163</t>
  </si>
  <si>
    <t>C164</t>
  </si>
  <si>
    <t>C165</t>
  </si>
  <si>
    <t>C166</t>
  </si>
  <si>
    <t>C167</t>
  </si>
  <si>
    <t>C168</t>
  </si>
  <si>
    <t>C169</t>
  </si>
  <si>
    <t>C170</t>
  </si>
  <si>
    <t>C171</t>
  </si>
  <si>
    <t>C172</t>
  </si>
  <si>
    <t>C173</t>
  </si>
  <si>
    <t>C174</t>
  </si>
  <si>
    <t>C175</t>
  </si>
  <si>
    <t>C176</t>
  </si>
  <si>
    <t>C177</t>
  </si>
  <si>
    <t>C178</t>
  </si>
  <si>
    <t>C179</t>
  </si>
  <si>
    <t>C180</t>
  </si>
  <si>
    <t>C181</t>
  </si>
  <si>
    <t>C182</t>
  </si>
  <si>
    <t>C183</t>
  </si>
  <si>
    <t>C184</t>
  </si>
  <si>
    <t>C185</t>
  </si>
  <si>
    <t>C186</t>
  </si>
  <si>
    <t>C187</t>
  </si>
  <si>
    <t>C188</t>
  </si>
  <si>
    <t>C189</t>
  </si>
  <si>
    <t>C190</t>
  </si>
  <si>
    <t>C191</t>
  </si>
  <si>
    <t>C192</t>
  </si>
  <si>
    <t>C193</t>
  </si>
  <si>
    <t>C194</t>
  </si>
  <si>
    <t>C195</t>
  </si>
  <si>
    <t>C196</t>
  </si>
  <si>
    <t>C197</t>
  </si>
  <si>
    <t>C198</t>
  </si>
  <si>
    <t>C199</t>
  </si>
  <si>
    <t>C200</t>
  </si>
  <si>
    <t>C201</t>
  </si>
  <si>
    <t>C202</t>
  </si>
  <si>
    <t>C203</t>
  </si>
  <si>
    <t>C204</t>
  </si>
  <si>
    <t>C205</t>
  </si>
  <si>
    <t>C206</t>
  </si>
  <si>
    <t>C207</t>
  </si>
  <si>
    <t>C208</t>
  </si>
  <si>
    <t>C209</t>
  </si>
  <si>
    <t>C210</t>
  </si>
  <si>
    <t>C211</t>
  </si>
  <si>
    <t>C212</t>
  </si>
  <si>
    <t>C213</t>
  </si>
  <si>
    <t>C214</t>
  </si>
  <si>
    <t>C215</t>
  </si>
  <si>
    <t>C216</t>
  </si>
  <si>
    <t>C217</t>
  </si>
  <si>
    <t>C218</t>
  </si>
  <si>
    <t>C219</t>
  </si>
  <si>
    <t>C220</t>
  </si>
  <si>
    <t>C221</t>
  </si>
  <si>
    <t>C222</t>
  </si>
  <si>
    <t>C223</t>
  </si>
  <si>
    <t>C224</t>
  </si>
  <si>
    <t>C225</t>
  </si>
  <si>
    <t>C226</t>
  </si>
  <si>
    <t>C227</t>
  </si>
  <si>
    <t>with c224 bundle</t>
  </si>
  <si>
    <t>summer S /winter W</t>
  </si>
  <si>
    <t>Julian date</t>
  </si>
  <si>
    <t>Year/day</t>
  </si>
  <si>
    <t>clo value from ASHRAE non-western clothing</t>
  </si>
  <si>
    <t>taking shower</t>
  </si>
  <si>
    <t>clo value from paper sent by Dima</t>
  </si>
  <si>
    <t>remarks</t>
  </si>
  <si>
    <t>Notes</t>
  </si>
  <si>
    <t>making coffee for clo</t>
  </si>
  <si>
    <t>driving for clo value</t>
  </si>
  <si>
    <t xml:space="preserve">house cleaning </t>
  </si>
  <si>
    <t>Clo value from paper</t>
  </si>
  <si>
    <t>From Dima</t>
  </si>
  <si>
    <t>washing clothes for clo value</t>
  </si>
  <si>
    <t>washing clothes</t>
  </si>
  <si>
    <t>from Dima</t>
  </si>
  <si>
    <t>Y2</t>
  </si>
  <si>
    <t>L1</t>
  </si>
  <si>
    <t>Z</t>
  </si>
  <si>
    <t>C228</t>
  </si>
  <si>
    <t>St Dev</t>
  </si>
  <si>
    <t xml:space="preserve">Max </t>
  </si>
  <si>
    <t>Avg</t>
  </si>
  <si>
    <t>Min</t>
  </si>
  <si>
    <t>He is sick- Malaria</t>
  </si>
  <si>
    <t>Number of survery</t>
  </si>
  <si>
    <t>No</t>
  </si>
  <si>
    <t>2019147</t>
  </si>
  <si>
    <t>2019143</t>
  </si>
  <si>
    <t>2019133</t>
  </si>
  <si>
    <t>2019142</t>
  </si>
  <si>
    <t>2019141</t>
  </si>
  <si>
    <t>2019140</t>
  </si>
  <si>
    <t>2019144</t>
  </si>
  <si>
    <t>2019145</t>
  </si>
  <si>
    <t>2019148</t>
  </si>
  <si>
    <t>2019149</t>
  </si>
  <si>
    <t>2019138</t>
  </si>
  <si>
    <t>2019137</t>
  </si>
  <si>
    <t>she was sick- Malaria</t>
  </si>
  <si>
    <t xml:space="preserve">She was sick- Malaria </t>
  </si>
  <si>
    <t>P_PV</t>
  </si>
  <si>
    <t>partial vapour pressure in Pa, computed from t_a and rh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</si>
</sst>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Border="1"/>
    <xf numFmtId="0" fontId="0" fillId="0" borderId="0" xfId="0" applyAlignment="1">
      <alignment horizontal="left"/>
    </xf>
    <xf numFmtId="0" fontId="4" fillId="0" borderId="0" xfId="0" applyFont="1"/>
    <xf numFmtId="0" fontId="0" fillId="2" borderId="0" xfId="0" applyFill="1"/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/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right"/>
    </xf>
    <xf numFmtId="2" fontId="0" fillId="0" borderId="1" xfId="0" applyNumberFormat="1" applyBorder="1"/>
    <xf numFmtId="0" fontId="0" fillId="2" borderId="1" xfId="0" applyFill="1" applyBorder="1"/>
    <xf numFmtId="14" fontId="0" fillId="2" borderId="1" xfId="0" applyNumberFormat="1" applyFill="1" applyBorder="1"/>
    <xf numFmtId="0" fontId="0" fillId="2" borderId="1" xfId="0" applyFill="1" applyBorder="1" applyAlignment="1">
      <alignment horizontal="left"/>
    </xf>
    <xf numFmtId="0" fontId="3" fillId="2" borderId="1" xfId="0" applyFont="1" applyFill="1" applyBorder="1" applyAlignment="1">
      <alignment vertical="center"/>
    </xf>
    <xf numFmtId="0" fontId="0" fillId="2" borderId="1" xfId="0" applyNumberFormat="1" applyFill="1" applyBorder="1"/>
    <xf numFmtId="2" fontId="0" fillId="2" borderId="1" xfId="0" applyNumberFormat="1" applyFill="1" applyBorder="1"/>
    <xf numFmtId="164" fontId="0" fillId="2" borderId="1" xfId="0" applyNumberFormat="1" applyFill="1" applyBorder="1"/>
    <xf numFmtId="0" fontId="0" fillId="2" borderId="1" xfId="1" applyNumberFormat="1" applyFont="1" applyFill="1" applyBorder="1"/>
    <xf numFmtId="164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NumberFormat="1" applyBorder="1"/>
    <xf numFmtId="0" fontId="3" fillId="0" borderId="1" xfId="0" applyFont="1" applyBorder="1"/>
    <xf numFmtId="164" fontId="0" fillId="0" borderId="1" xfId="0" applyNumberFormat="1" applyBorder="1" applyAlignment="1">
      <alignment horizontal="right"/>
    </xf>
    <xf numFmtId="165" fontId="0" fillId="0" borderId="1" xfId="0" applyNumberFormat="1" applyBorder="1"/>
    <xf numFmtId="0" fontId="5" fillId="0" borderId="1" xfId="0" applyFont="1" applyBorder="1"/>
    <xf numFmtId="14" fontId="3" fillId="0" borderId="1" xfId="0" applyNumberFormat="1" applyFont="1" applyBorder="1"/>
    <xf numFmtId="0" fontId="3" fillId="2" borderId="1" xfId="0" applyFont="1" applyFill="1" applyBorder="1"/>
    <xf numFmtId="0" fontId="4" fillId="0" borderId="1" xfId="0" applyFont="1" applyBorder="1"/>
    <xf numFmtId="0" fontId="1" fillId="0" borderId="0" xfId="0" applyFont="1" applyFill="1" applyBorder="1"/>
    <xf numFmtId="0" fontId="0" fillId="0" borderId="1" xfId="1" applyNumberFormat="1" applyFont="1" applyBorder="1"/>
    <xf numFmtId="0" fontId="0" fillId="0" borderId="0" xfId="0" applyAlignment="1">
      <alignment wrapText="1"/>
    </xf>
    <xf numFmtId="1" fontId="0" fillId="0" borderId="0" xfId="0" applyNumberFormat="1"/>
    <xf numFmtId="0" fontId="1" fillId="0" borderId="0" xfId="0" applyFont="1"/>
    <xf numFmtId="0" fontId="4" fillId="3" borderId="1" xfId="0" applyFont="1" applyFill="1" applyBorder="1"/>
    <xf numFmtId="0" fontId="4" fillId="3" borderId="0" xfId="0" applyFont="1" applyFill="1"/>
    <xf numFmtId="0" fontId="0" fillId="0" borderId="0" xfId="0" applyBorder="1" applyAlignment="1">
      <alignment horizontal="left"/>
    </xf>
    <xf numFmtId="0" fontId="0" fillId="0" borderId="0" xfId="0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K383"/>
  <sheetViews>
    <sheetView zoomScale="85" zoomScaleNormal="85" workbookViewId="0">
      <pane ySplit="2" topLeftCell="A369" activePane="bottomLeft" state="frozen"/>
      <selection pane="bottomLeft" activeCell="AA22" sqref="AA22"/>
    </sheetView>
  </sheetViews>
  <sheetFormatPr defaultRowHeight="15" x14ac:dyDescent="0.25"/>
  <cols>
    <col min="1" max="1" width="8.85546875" customWidth="1"/>
    <col min="2" max="2" width="8.5703125" customWidth="1"/>
    <col min="3" max="3" width="6" bestFit="1" customWidth="1"/>
    <col min="4" max="4" width="9.5703125" bestFit="1" customWidth="1"/>
    <col min="5" max="5" width="10" customWidth="1"/>
    <col min="6" max="6" width="7.5703125" customWidth="1"/>
    <col min="7" max="7" width="9.5703125" bestFit="1" customWidth="1"/>
    <col min="8" max="8" width="7.5703125" bestFit="1" customWidth="1"/>
    <col min="9" max="9" width="3.5703125" customWidth="1"/>
    <col min="10" max="10" width="5.5703125" style="2" bestFit="1" customWidth="1"/>
    <col min="11" max="11" width="13.5703125" customWidth="1"/>
    <col min="12" max="12" width="9" bestFit="1" customWidth="1"/>
    <col min="13" max="13" width="5.7109375" bestFit="1" customWidth="1"/>
    <col min="14" max="14" width="6.5703125" customWidth="1"/>
    <col min="15" max="15" width="9.42578125" customWidth="1"/>
    <col min="16" max="16" width="10.140625" customWidth="1"/>
    <col min="17" max="17" width="8" bestFit="1" customWidth="1"/>
    <col min="18" max="18" width="12.5703125" customWidth="1"/>
    <col min="19" max="19" width="12.140625" customWidth="1"/>
    <col min="20" max="20" width="11" bestFit="1" customWidth="1"/>
    <col min="21" max="21" width="14" bestFit="1" customWidth="1"/>
    <col min="22" max="22" width="12.28515625" bestFit="1" customWidth="1"/>
    <col min="23" max="23" width="9.85546875" bestFit="1" customWidth="1"/>
    <col min="25" max="25" width="16.42578125" customWidth="1"/>
    <col min="26" max="26" width="10.42578125" bestFit="1" customWidth="1"/>
    <col min="27" max="27" width="11.5703125" customWidth="1"/>
    <col min="28" max="28" width="16.140625" bestFit="1" customWidth="1"/>
  </cols>
  <sheetData>
    <row r="1" spans="1:37" ht="60" x14ac:dyDescent="0.25">
      <c r="A1" s="40" t="s">
        <v>446</v>
      </c>
      <c r="B1" s="22" t="s">
        <v>55</v>
      </c>
      <c r="C1" s="22"/>
      <c r="D1" s="23" t="s">
        <v>37</v>
      </c>
      <c r="E1" s="23" t="s">
        <v>421</v>
      </c>
      <c r="F1" s="23" t="s">
        <v>27</v>
      </c>
      <c r="G1" s="23" t="s">
        <v>26</v>
      </c>
      <c r="H1" s="23" t="s">
        <v>36</v>
      </c>
      <c r="I1" s="23" t="s">
        <v>35</v>
      </c>
      <c r="J1" s="24"/>
      <c r="K1" s="23" t="s">
        <v>39</v>
      </c>
      <c r="L1" s="23" t="s">
        <v>422</v>
      </c>
      <c r="M1" s="23" t="s">
        <v>34</v>
      </c>
      <c r="N1" s="23"/>
      <c r="O1" s="23" t="s">
        <v>21</v>
      </c>
      <c r="P1" s="23" t="s">
        <v>22</v>
      </c>
      <c r="Q1" s="23" t="s">
        <v>23</v>
      </c>
      <c r="R1" s="23" t="s">
        <v>31</v>
      </c>
      <c r="S1" s="23" t="s">
        <v>28</v>
      </c>
      <c r="T1" s="23" t="s">
        <v>30</v>
      </c>
      <c r="U1" s="23" t="s">
        <v>29</v>
      </c>
      <c r="V1" s="23" t="s">
        <v>38</v>
      </c>
      <c r="W1" s="23" t="s">
        <v>32</v>
      </c>
      <c r="X1" s="23" t="s">
        <v>33</v>
      </c>
      <c r="Y1" s="23" t="s">
        <v>463</v>
      </c>
      <c r="Z1" s="23" t="s">
        <v>24</v>
      </c>
      <c r="AA1" s="23" t="s">
        <v>25</v>
      </c>
      <c r="AB1" s="23" t="s">
        <v>427</v>
      </c>
    </row>
    <row r="2" spans="1:37" x14ac:dyDescent="0.25">
      <c r="A2" t="s">
        <v>447</v>
      </c>
      <c r="B2" s="5" t="s">
        <v>56</v>
      </c>
      <c r="C2" s="5" t="s">
        <v>43</v>
      </c>
      <c r="D2" s="25" t="s">
        <v>20</v>
      </c>
      <c r="E2" s="25" t="s">
        <v>0</v>
      </c>
      <c r="F2" s="25" t="s">
        <v>1</v>
      </c>
      <c r="G2" s="25" t="s">
        <v>2</v>
      </c>
      <c r="H2" s="25" t="s">
        <v>3</v>
      </c>
      <c r="I2" s="25" t="s">
        <v>4</v>
      </c>
      <c r="J2" s="26" t="s">
        <v>5</v>
      </c>
      <c r="K2" s="25" t="s">
        <v>40</v>
      </c>
      <c r="L2" s="25" t="s">
        <v>423</v>
      </c>
      <c r="M2" s="25" t="s">
        <v>6</v>
      </c>
      <c r="N2" s="25" t="s">
        <v>7</v>
      </c>
      <c r="O2" s="25" t="s">
        <v>8</v>
      </c>
      <c r="P2" s="25" t="s">
        <v>9</v>
      </c>
      <c r="Q2" s="27" t="s">
        <v>66</v>
      </c>
      <c r="R2" s="25" t="s">
        <v>42</v>
      </c>
      <c r="S2" s="25" t="s">
        <v>10</v>
      </c>
      <c r="T2" s="25" t="s">
        <v>12</v>
      </c>
      <c r="U2" s="27" t="s">
        <v>11</v>
      </c>
      <c r="V2" s="27" t="s">
        <v>13</v>
      </c>
      <c r="W2" s="27" t="s">
        <v>14</v>
      </c>
      <c r="X2" s="27" t="s">
        <v>15</v>
      </c>
      <c r="Y2" s="27" t="s">
        <v>462</v>
      </c>
      <c r="Z2" s="27" t="s">
        <v>16</v>
      </c>
      <c r="AA2" s="28" t="s">
        <v>17</v>
      </c>
      <c r="AB2" s="29" t="s">
        <v>428</v>
      </c>
      <c r="AC2" s="1"/>
      <c r="AD2" s="1"/>
      <c r="AE2" s="1"/>
      <c r="AF2" s="1"/>
      <c r="AG2" s="1"/>
      <c r="AH2" s="1"/>
      <c r="AI2" s="1"/>
      <c r="AJ2" s="1"/>
      <c r="AK2" s="1"/>
    </row>
    <row r="3" spans="1:37" x14ac:dyDescent="0.25">
      <c r="A3" s="2">
        <v>1</v>
      </c>
      <c r="B3" s="5" t="s">
        <v>57</v>
      </c>
      <c r="C3" s="7" t="s">
        <v>41</v>
      </c>
      <c r="D3" s="5" t="s">
        <v>18</v>
      </c>
      <c r="E3" s="5" t="s">
        <v>19</v>
      </c>
      <c r="F3" s="5">
        <v>19</v>
      </c>
      <c r="G3" s="5">
        <v>0</v>
      </c>
      <c r="H3" s="5"/>
      <c r="I3" s="5"/>
      <c r="J3" s="6">
        <v>2019</v>
      </c>
      <c r="K3" s="7">
        <v>43612</v>
      </c>
      <c r="L3" s="7" t="str">
        <f t="shared" ref="L3:L66" si="0">TEXT(K3,"yyyy")&amp;TEXT((K3-DATEVALUE("1/1/"&amp;TEXT(K3,"yy"))+1),"000")</f>
        <v>2019147</v>
      </c>
      <c r="M3" s="8">
        <f t="shared" ref="M3:M66" si="1">K3-DATE(YEAR(K3),1,0)</f>
        <v>147</v>
      </c>
      <c r="N3" s="30">
        <v>1703</v>
      </c>
      <c r="O3" s="5">
        <v>3</v>
      </c>
      <c r="P3" s="5">
        <v>-2</v>
      </c>
      <c r="Q3" s="5">
        <v>0.18</v>
      </c>
      <c r="R3" s="5">
        <v>25.6</v>
      </c>
      <c r="S3" s="5">
        <v>34.200000000000003</v>
      </c>
      <c r="T3" s="39">
        <v>29.1</v>
      </c>
      <c r="U3" s="9">
        <v>34.1</v>
      </c>
      <c r="V3" s="10">
        <f t="shared" ref="V3:V66" si="2">(U3+(S3*SQRT(10*Q3)))/(1+SQRT(10*Q3))</f>
        <v>34.157294901687521</v>
      </c>
      <c r="W3" s="5">
        <v>1</v>
      </c>
      <c r="X3" s="5">
        <f>0.04+0.15+0.02+0.04</f>
        <v>0.25</v>
      </c>
      <c r="Y3">
        <v>1565.174081334136</v>
      </c>
      <c r="Z3">
        <v>2.937150068713672</v>
      </c>
      <c r="AA3">
        <v>98.804340327297254</v>
      </c>
      <c r="AB3" s="5"/>
    </row>
    <row r="4" spans="1:37" x14ac:dyDescent="0.25">
      <c r="A4" s="2">
        <v>2</v>
      </c>
      <c r="B4" s="5" t="s">
        <v>57</v>
      </c>
      <c r="C4" s="5" t="s">
        <v>44</v>
      </c>
      <c r="D4" s="5" t="s">
        <v>18</v>
      </c>
      <c r="E4" s="5" t="s">
        <v>19</v>
      </c>
      <c r="F4" s="5">
        <v>21</v>
      </c>
      <c r="G4" s="5">
        <v>0</v>
      </c>
      <c r="H4" s="5"/>
      <c r="I4" s="5"/>
      <c r="J4" s="6">
        <v>2019</v>
      </c>
      <c r="K4" s="7">
        <v>43612</v>
      </c>
      <c r="L4" s="7" t="str">
        <f t="shared" si="0"/>
        <v>2019147</v>
      </c>
      <c r="M4" s="8">
        <f t="shared" si="1"/>
        <v>147</v>
      </c>
      <c r="N4" s="5">
        <v>1701</v>
      </c>
      <c r="O4" s="5">
        <v>3</v>
      </c>
      <c r="P4" s="5">
        <v>-2</v>
      </c>
      <c r="Q4" s="5">
        <v>0.21</v>
      </c>
      <c r="R4" s="5">
        <v>25.8</v>
      </c>
      <c r="S4" s="5">
        <v>34.299999999999997</v>
      </c>
      <c r="T4" s="5">
        <v>30.7</v>
      </c>
      <c r="U4" s="9">
        <v>34.1</v>
      </c>
      <c r="V4" s="10">
        <f t="shared" si="2"/>
        <v>34.218338604614736</v>
      </c>
      <c r="W4" s="5">
        <v>1</v>
      </c>
      <c r="X4" s="5">
        <f>0.08+0.15+0.04</f>
        <v>0.26999999999999996</v>
      </c>
      <c r="Y4">
        <v>1660.4342642539721</v>
      </c>
      <c r="Z4">
        <v>2.9917843260485002</v>
      </c>
      <c r="AA4">
        <v>99.079462652233815</v>
      </c>
      <c r="AB4" s="5"/>
    </row>
    <row r="5" spans="1:37" x14ac:dyDescent="0.25">
      <c r="A5" s="2">
        <v>3</v>
      </c>
      <c r="B5" s="5" t="s">
        <v>57</v>
      </c>
      <c r="C5" s="7" t="s">
        <v>45</v>
      </c>
      <c r="D5" s="5" t="s">
        <v>18</v>
      </c>
      <c r="E5" s="5" t="s">
        <v>19</v>
      </c>
      <c r="F5" s="5">
        <v>20</v>
      </c>
      <c r="G5" s="5">
        <v>0</v>
      </c>
      <c r="H5" s="5"/>
      <c r="I5" s="5"/>
      <c r="J5" s="6">
        <v>2019</v>
      </c>
      <c r="K5" s="7">
        <v>43612</v>
      </c>
      <c r="L5" s="7" t="str">
        <f t="shared" si="0"/>
        <v>2019147</v>
      </c>
      <c r="M5" s="8">
        <f t="shared" si="1"/>
        <v>147</v>
      </c>
      <c r="N5" s="5">
        <v>1659</v>
      </c>
      <c r="O5" s="5">
        <v>0</v>
      </c>
      <c r="P5" s="5">
        <v>-2</v>
      </c>
      <c r="Q5" s="5">
        <v>0.23</v>
      </c>
      <c r="R5" s="5">
        <v>25.9</v>
      </c>
      <c r="S5" s="5">
        <v>34.4</v>
      </c>
      <c r="T5" s="5">
        <v>29.8</v>
      </c>
      <c r="U5" s="9">
        <v>34.200000000000003</v>
      </c>
      <c r="V5" s="10">
        <f t="shared" si="2"/>
        <v>34.3205269094138</v>
      </c>
      <c r="W5" s="5">
        <v>1</v>
      </c>
      <c r="X5" s="5">
        <f>0.08+0.15+0.13+0.03+0.04</f>
        <v>0.43</v>
      </c>
      <c r="Y5">
        <v>1620.732912178609</v>
      </c>
      <c r="Z5">
        <v>3.0088965324392172</v>
      </c>
      <c r="AA5">
        <v>99.153937251615133</v>
      </c>
      <c r="AB5" s="5"/>
    </row>
    <row r="6" spans="1:37" x14ac:dyDescent="0.25">
      <c r="A6" s="2">
        <v>4</v>
      </c>
      <c r="B6" s="5" t="s">
        <v>57</v>
      </c>
      <c r="C6" s="5" t="s">
        <v>46</v>
      </c>
      <c r="D6" s="5" t="s">
        <v>18</v>
      </c>
      <c r="E6" s="5" t="s">
        <v>19</v>
      </c>
      <c r="F6" s="5">
        <v>19</v>
      </c>
      <c r="G6" s="5">
        <v>0</v>
      </c>
      <c r="H6" s="5"/>
      <c r="I6" s="5"/>
      <c r="J6" s="6">
        <v>2019</v>
      </c>
      <c r="K6" s="7">
        <v>43612</v>
      </c>
      <c r="L6" s="7" t="str">
        <f t="shared" si="0"/>
        <v>2019147</v>
      </c>
      <c r="M6" s="8">
        <f t="shared" si="1"/>
        <v>147</v>
      </c>
      <c r="N6" s="5">
        <v>1657</v>
      </c>
      <c r="O6" s="5">
        <v>3</v>
      </c>
      <c r="P6" s="5">
        <v>-2</v>
      </c>
      <c r="Q6" s="5">
        <v>0.22</v>
      </c>
      <c r="R6" s="5">
        <v>26.3</v>
      </c>
      <c r="S6" s="5">
        <v>34.6</v>
      </c>
      <c r="T6" s="5">
        <v>30.3</v>
      </c>
      <c r="U6" s="9">
        <v>34.5</v>
      </c>
      <c r="V6" s="10">
        <f t="shared" si="2"/>
        <v>34.559730025215075</v>
      </c>
      <c r="W6" s="5">
        <v>1</v>
      </c>
      <c r="X6" s="5">
        <f>0.08+0.15+0.02+0.04</f>
        <v>0.28999999999999998</v>
      </c>
      <c r="Y6">
        <v>1666.3117073776129</v>
      </c>
      <c r="Z6">
        <v>3.1516695159844028</v>
      </c>
      <c r="AA6">
        <v>99.600987469214388</v>
      </c>
      <c r="AB6" s="5"/>
    </row>
    <row r="7" spans="1:37" x14ac:dyDescent="0.25">
      <c r="A7" s="2">
        <v>5</v>
      </c>
      <c r="B7" s="5" t="s">
        <v>57</v>
      </c>
      <c r="C7" s="7" t="s">
        <v>47</v>
      </c>
      <c r="D7" s="5" t="s">
        <v>18</v>
      </c>
      <c r="E7" s="5" t="s">
        <v>19</v>
      </c>
      <c r="F7" s="5">
        <v>18</v>
      </c>
      <c r="G7" s="5">
        <v>0</v>
      </c>
      <c r="H7" s="5"/>
      <c r="I7" s="5"/>
      <c r="J7" s="6">
        <v>2019</v>
      </c>
      <c r="K7" s="7">
        <v>43612</v>
      </c>
      <c r="L7" s="7" t="str">
        <f t="shared" si="0"/>
        <v>2019147</v>
      </c>
      <c r="M7" s="8">
        <f t="shared" si="1"/>
        <v>147</v>
      </c>
      <c r="N7" s="5">
        <v>1655</v>
      </c>
      <c r="O7" s="5">
        <v>3</v>
      </c>
      <c r="P7" s="5">
        <v>-2</v>
      </c>
      <c r="Q7" s="5">
        <v>0.17</v>
      </c>
      <c r="R7" s="5">
        <v>26</v>
      </c>
      <c r="S7" s="5">
        <v>34.700000000000003</v>
      </c>
      <c r="T7" s="5">
        <v>28.6</v>
      </c>
      <c r="U7" s="9">
        <v>34.799999999999997</v>
      </c>
      <c r="V7" s="10">
        <f t="shared" si="2"/>
        <v>34.743405783005791</v>
      </c>
      <c r="W7" s="5">
        <v>1</v>
      </c>
      <c r="X7" s="5">
        <f>0.08+0.04+0.1+0.02+0.15</f>
        <v>0.39</v>
      </c>
      <c r="Y7">
        <v>1581.561949990396</v>
      </c>
      <c r="Z7">
        <v>3.1673382451221821</v>
      </c>
      <c r="AA7">
        <v>99.634546982468308</v>
      </c>
      <c r="AB7" s="5"/>
    </row>
    <row r="8" spans="1:37" x14ac:dyDescent="0.25">
      <c r="A8" s="2">
        <v>6</v>
      </c>
      <c r="B8" s="5" t="s">
        <v>57</v>
      </c>
      <c r="C8" s="5" t="s">
        <v>48</v>
      </c>
      <c r="D8" s="5" t="s">
        <v>18</v>
      </c>
      <c r="E8" s="5" t="s">
        <v>19</v>
      </c>
      <c r="F8" s="5">
        <v>19</v>
      </c>
      <c r="G8" s="5">
        <v>0</v>
      </c>
      <c r="H8" s="5"/>
      <c r="I8" s="5"/>
      <c r="J8" s="6">
        <v>2019</v>
      </c>
      <c r="K8" s="7">
        <v>43612</v>
      </c>
      <c r="L8" s="7" t="str">
        <f t="shared" si="0"/>
        <v>2019147</v>
      </c>
      <c r="M8" s="8">
        <f t="shared" si="1"/>
        <v>147</v>
      </c>
      <c r="N8" s="5">
        <v>1653</v>
      </c>
      <c r="O8" s="5">
        <v>3</v>
      </c>
      <c r="P8" s="5">
        <v>-2</v>
      </c>
      <c r="Q8" s="5">
        <v>7.0000000000000007E-2</v>
      </c>
      <c r="R8" s="5">
        <v>26.8</v>
      </c>
      <c r="S8" s="5">
        <v>35.4</v>
      </c>
      <c r="T8" s="5">
        <v>29.7</v>
      </c>
      <c r="U8" s="9">
        <v>36.6</v>
      </c>
      <c r="V8" s="10">
        <f t="shared" si="2"/>
        <v>36.0533598938637</v>
      </c>
      <c r="W8" s="5">
        <v>2</v>
      </c>
      <c r="X8" s="5">
        <f>0.08+0.04+0.15+0.2+0.02+0.15</f>
        <v>0.64</v>
      </c>
      <c r="Y8">
        <v>1707.155605110619</v>
      </c>
      <c r="Z8">
        <v>3.0134013250043932</v>
      </c>
      <c r="AA8">
        <v>99.172684119542453</v>
      </c>
      <c r="AB8" s="5"/>
    </row>
    <row r="9" spans="1:37" x14ac:dyDescent="0.25">
      <c r="A9" s="2">
        <v>7</v>
      </c>
      <c r="B9" s="5" t="s">
        <v>57</v>
      </c>
      <c r="C9" s="7" t="s">
        <v>49</v>
      </c>
      <c r="D9" s="5" t="s">
        <v>18</v>
      </c>
      <c r="E9" s="5" t="s">
        <v>19</v>
      </c>
      <c r="F9" s="5">
        <v>19</v>
      </c>
      <c r="G9" s="5">
        <v>1</v>
      </c>
      <c r="H9" s="5"/>
      <c r="I9" s="5"/>
      <c r="J9" s="6">
        <v>2019</v>
      </c>
      <c r="K9" s="7">
        <v>43608</v>
      </c>
      <c r="L9" s="7" t="str">
        <f t="shared" si="0"/>
        <v>2019143</v>
      </c>
      <c r="M9" s="8">
        <f t="shared" si="1"/>
        <v>143</v>
      </c>
      <c r="N9" s="5">
        <v>1256</v>
      </c>
      <c r="O9" s="5">
        <v>3</v>
      </c>
      <c r="P9" s="5">
        <v>-2</v>
      </c>
      <c r="Q9" s="5">
        <v>0.05</v>
      </c>
      <c r="R9" s="5">
        <v>26.3</v>
      </c>
      <c r="S9" s="5">
        <v>35.200000000000003</v>
      </c>
      <c r="T9" s="5">
        <v>28.6</v>
      </c>
      <c r="U9" s="9">
        <v>35.1</v>
      </c>
      <c r="V9" s="10">
        <f t="shared" si="2"/>
        <v>35.141421356237309</v>
      </c>
      <c r="W9" s="5">
        <v>0.7</v>
      </c>
      <c r="X9" s="5">
        <f>0.08+0.14+0.13+0.01+0.02+0.03</f>
        <v>0.41000000000000003</v>
      </c>
      <c r="Y9">
        <v>1625.8950248750591</v>
      </c>
      <c r="Z9">
        <v>2.9707579396668549</v>
      </c>
      <c r="AA9">
        <v>98.980567670479445</v>
      </c>
      <c r="AB9" s="5"/>
    </row>
    <row r="10" spans="1:37" x14ac:dyDescent="0.25">
      <c r="A10" s="2">
        <v>8</v>
      </c>
      <c r="B10" s="5" t="s">
        <v>57</v>
      </c>
      <c r="C10" s="5" t="s">
        <v>50</v>
      </c>
      <c r="D10" s="5" t="s">
        <v>18</v>
      </c>
      <c r="E10" s="5" t="s">
        <v>19</v>
      </c>
      <c r="F10" s="5">
        <v>18</v>
      </c>
      <c r="G10" s="5">
        <v>1</v>
      </c>
      <c r="H10" s="5"/>
      <c r="I10" s="5"/>
      <c r="J10" s="6">
        <v>2019</v>
      </c>
      <c r="K10" s="7">
        <v>43608</v>
      </c>
      <c r="L10" s="7" t="str">
        <f t="shared" si="0"/>
        <v>2019143</v>
      </c>
      <c r="M10" s="8">
        <f t="shared" si="1"/>
        <v>143</v>
      </c>
      <c r="N10" s="5">
        <v>1223</v>
      </c>
      <c r="O10" s="5">
        <v>3</v>
      </c>
      <c r="P10" s="5">
        <v>-2</v>
      </c>
      <c r="Q10" s="5">
        <v>0.06</v>
      </c>
      <c r="R10" s="5">
        <v>26.1</v>
      </c>
      <c r="S10" s="5">
        <v>35.299999999999997</v>
      </c>
      <c r="T10" s="5">
        <v>25.4</v>
      </c>
      <c r="U10" s="9">
        <v>35.299999999999997</v>
      </c>
      <c r="V10" s="10">
        <f t="shared" si="2"/>
        <v>35.299999999999997</v>
      </c>
      <c r="W10" s="5">
        <v>1.2</v>
      </c>
      <c r="X10" s="5">
        <f>0.08+0.15+0.01+0.15+0.03</f>
        <v>0.42000000000000004</v>
      </c>
      <c r="Y10">
        <v>1451.9650385710961</v>
      </c>
      <c r="Z10">
        <v>3.037128025441886</v>
      </c>
      <c r="AA10">
        <v>99.265790399268511</v>
      </c>
      <c r="AB10" s="5"/>
    </row>
    <row r="11" spans="1:37" x14ac:dyDescent="0.25">
      <c r="A11" s="2">
        <v>9</v>
      </c>
      <c r="B11" s="5" t="s">
        <v>57</v>
      </c>
      <c r="C11" s="7" t="s">
        <v>51</v>
      </c>
      <c r="D11" s="5" t="s">
        <v>18</v>
      </c>
      <c r="E11" s="5" t="s">
        <v>19</v>
      </c>
      <c r="F11" s="5">
        <v>18</v>
      </c>
      <c r="G11" s="5">
        <v>1</v>
      </c>
      <c r="H11" s="5"/>
      <c r="I11" s="5"/>
      <c r="J11" s="6">
        <v>2019</v>
      </c>
      <c r="K11" s="7">
        <v>43608</v>
      </c>
      <c r="L11" s="7" t="str">
        <f t="shared" si="0"/>
        <v>2019143</v>
      </c>
      <c r="M11" s="8">
        <f t="shared" si="1"/>
        <v>143</v>
      </c>
      <c r="N11" s="5">
        <v>1219</v>
      </c>
      <c r="O11" s="5">
        <v>3</v>
      </c>
      <c r="P11" s="5">
        <v>-2</v>
      </c>
      <c r="Q11" s="5">
        <v>0</v>
      </c>
      <c r="R11" s="5">
        <v>27.2</v>
      </c>
      <c r="S11" s="5">
        <v>35.4</v>
      </c>
      <c r="T11" s="5">
        <v>34.700000000000003</v>
      </c>
      <c r="U11" s="9">
        <v>35.4</v>
      </c>
      <c r="V11" s="10">
        <f t="shared" si="2"/>
        <v>35.4</v>
      </c>
      <c r="W11" s="5">
        <v>1</v>
      </c>
      <c r="X11" s="5">
        <f>0.08+0.15+0.01+0.02+0.03</f>
        <v>0.29000000000000004</v>
      </c>
      <c r="Y11">
        <v>1994.555538630925</v>
      </c>
      <c r="Z11">
        <v>3.445926202080718</v>
      </c>
      <c r="AA11">
        <v>99.936792889694829</v>
      </c>
      <c r="AB11" s="5"/>
    </row>
    <row r="12" spans="1:37" x14ac:dyDescent="0.25">
      <c r="A12" s="2">
        <v>10</v>
      </c>
      <c r="B12" s="5" t="s">
        <v>57</v>
      </c>
      <c r="C12" s="5" t="s">
        <v>52</v>
      </c>
      <c r="D12" s="5" t="s">
        <v>18</v>
      </c>
      <c r="E12" s="5" t="s">
        <v>19</v>
      </c>
      <c r="F12" s="5">
        <v>18</v>
      </c>
      <c r="G12" s="5">
        <v>1</v>
      </c>
      <c r="H12" s="5"/>
      <c r="I12" s="5"/>
      <c r="J12" s="6">
        <v>2019</v>
      </c>
      <c r="K12" s="7">
        <v>43608</v>
      </c>
      <c r="L12" s="7" t="str">
        <f t="shared" si="0"/>
        <v>2019143</v>
      </c>
      <c r="M12" s="8">
        <f t="shared" si="1"/>
        <v>143</v>
      </c>
      <c r="N12" s="5">
        <v>1216</v>
      </c>
      <c r="O12" s="5">
        <v>3</v>
      </c>
      <c r="P12" s="5">
        <v>-2</v>
      </c>
      <c r="Q12" s="5">
        <v>0.01</v>
      </c>
      <c r="R12" s="5">
        <v>27.2</v>
      </c>
      <c r="S12" s="5">
        <v>35.5</v>
      </c>
      <c r="T12" s="5">
        <v>36.1</v>
      </c>
      <c r="U12" s="9">
        <v>35.5</v>
      </c>
      <c r="V12" s="10">
        <f t="shared" si="2"/>
        <v>35.5</v>
      </c>
      <c r="W12" s="5">
        <v>0.7</v>
      </c>
      <c r="X12" s="5">
        <f>0.08+0.15+0.01+0.02+0.03</f>
        <v>0.29000000000000004</v>
      </c>
      <c r="Y12">
        <v>2086.4900692083979</v>
      </c>
      <c r="Z12">
        <v>3.3344500877609189</v>
      </c>
      <c r="AA12">
        <v>99.866534611729378</v>
      </c>
      <c r="AB12" s="5"/>
    </row>
    <row r="13" spans="1:37" x14ac:dyDescent="0.25">
      <c r="A13" s="2">
        <v>11</v>
      </c>
      <c r="B13" s="5" t="s">
        <v>57</v>
      </c>
      <c r="C13" s="7" t="s">
        <v>53</v>
      </c>
      <c r="D13" s="5" t="s">
        <v>18</v>
      </c>
      <c r="E13" s="5" t="s">
        <v>19</v>
      </c>
      <c r="F13" s="5">
        <v>18</v>
      </c>
      <c r="G13" s="5">
        <v>1</v>
      </c>
      <c r="H13" s="5"/>
      <c r="I13" s="5"/>
      <c r="J13" s="6">
        <v>2019</v>
      </c>
      <c r="K13" s="7">
        <v>43598</v>
      </c>
      <c r="L13" s="7" t="str">
        <f t="shared" si="0"/>
        <v>2019133</v>
      </c>
      <c r="M13" s="8">
        <f t="shared" si="1"/>
        <v>133</v>
      </c>
      <c r="N13" s="5">
        <v>1212</v>
      </c>
      <c r="O13" s="5">
        <v>3</v>
      </c>
      <c r="P13" s="5">
        <v>-2</v>
      </c>
      <c r="Q13" s="5">
        <v>0</v>
      </c>
      <c r="R13" s="5">
        <v>27.7</v>
      </c>
      <c r="S13" s="5">
        <v>35.799999999999997</v>
      </c>
      <c r="T13" s="5">
        <v>33.4</v>
      </c>
      <c r="U13" s="9">
        <v>35.799999999999997</v>
      </c>
      <c r="V13" s="10">
        <f t="shared" si="2"/>
        <v>35.799999999999997</v>
      </c>
      <c r="W13" s="5">
        <v>0.7</v>
      </c>
      <c r="X13" s="5">
        <f>0.08+0.14+0.01+0.02+0.03</f>
        <v>0.28000000000000003</v>
      </c>
      <c r="Y13">
        <v>1962.5578069608621</v>
      </c>
      <c r="Z13">
        <v>3.4653121514160228</v>
      </c>
      <c r="AA13">
        <v>99.944856892473354</v>
      </c>
      <c r="AB13" s="5"/>
    </row>
    <row r="14" spans="1:37" x14ac:dyDescent="0.25">
      <c r="A14" s="2">
        <v>12</v>
      </c>
      <c r="B14" s="5" t="s">
        <v>57</v>
      </c>
      <c r="C14" s="5" t="s">
        <v>54</v>
      </c>
      <c r="D14" s="5" t="s">
        <v>18</v>
      </c>
      <c r="E14" s="5" t="s">
        <v>19</v>
      </c>
      <c r="F14" s="5">
        <v>18</v>
      </c>
      <c r="G14" s="5">
        <v>0</v>
      </c>
      <c r="H14" s="5"/>
      <c r="I14" s="5"/>
      <c r="J14" s="6">
        <v>2019</v>
      </c>
      <c r="K14" s="7">
        <v>43607</v>
      </c>
      <c r="L14" s="7" t="str">
        <f t="shared" si="0"/>
        <v>2019142</v>
      </c>
      <c r="M14" s="8">
        <f t="shared" si="1"/>
        <v>142</v>
      </c>
      <c r="N14" s="5">
        <v>1630</v>
      </c>
      <c r="O14" s="5">
        <v>3</v>
      </c>
      <c r="P14" s="5">
        <v>-2</v>
      </c>
      <c r="Q14" s="5">
        <v>0</v>
      </c>
      <c r="R14" s="5">
        <v>26.1</v>
      </c>
      <c r="S14" s="5">
        <v>34</v>
      </c>
      <c r="T14" s="5">
        <v>31.3</v>
      </c>
      <c r="U14" s="9">
        <v>33</v>
      </c>
      <c r="V14" s="10">
        <f t="shared" si="2"/>
        <v>33</v>
      </c>
      <c r="W14" s="5">
        <v>1</v>
      </c>
      <c r="X14" s="5">
        <f>0.08+0.15+0.02+0.04</f>
        <v>0.28999999999999998</v>
      </c>
      <c r="Y14">
        <v>1664.8739293650649</v>
      </c>
      <c r="Z14">
        <v>2.6285510946603501</v>
      </c>
      <c r="AA14">
        <v>95.746747339304832</v>
      </c>
      <c r="AB14" s="5"/>
    </row>
    <row r="15" spans="1:37" x14ac:dyDescent="0.25">
      <c r="A15" s="2">
        <v>13</v>
      </c>
      <c r="B15" s="5" t="s">
        <v>57</v>
      </c>
      <c r="C15" s="7" t="s">
        <v>58</v>
      </c>
      <c r="D15" s="5" t="s">
        <v>18</v>
      </c>
      <c r="E15" s="5" t="s">
        <v>19</v>
      </c>
      <c r="F15" s="5">
        <v>19</v>
      </c>
      <c r="G15" s="5">
        <v>0</v>
      </c>
      <c r="H15" s="5"/>
      <c r="I15" s="5"/>
      <c r="J15" s="6">
        <v>2019</v>
      </c>
      <c r="K15" s="7">
        <v>43607</v>
      </c>
      <c r="L15" s="7" t="str">
        <f t="shared" si="0"/>
        <v>2019142</v>
      </c>
      <c r="M15" s="8">
        <f t="shared" si="1"/>
        <v>142</v>
      </c>
      <c r="N15" s="5">
        <v>1706</v>
      </c>
      <c r="O15" s="5">
        <v>0</v>
      </c>
      <c r="P15" s="5">
        <v>0</v>
      </c>
      <c r="Q15" s="5">
        <v>0.01</v>
      </c>
      <c r="R15" s="5">
        <v>26.3</v>
      </c>
      <c r="S15" s="5">
        <v>33.700000000000003</v>
      </c>
      <c r="T15" s="5">
        <v>42.5</v>
      </c>
      <c r="U15" s="9">
        <v>33.9</v>
      </c>
      <c r="V15" s="10">
        <f t="shared" si="2"/>
        <v>33.85194938532959</v>
      </c>
      <c r="W15" s="5">
        <v>1</v>
      </c>
      <c r="X15" s="5">
        <f>0.08+0.06+0.02+0.04</f>
        <v>0.2</v>
      </c>
      <c r="Y15">
        <v>2223.123581832182</v>
      </c>
      <c r="Z15">
        <v>2.9551554231781081</v>
      </c>
      <c r="AA15">
        <v>98.90163095774615</v>
      </c>
      <c r="AB15" s="5"/>
    </row>
    <row r="16" spans="1:37" x14ac:dyDescent="0.25">
      <c r="A16" s="2">
        <v>14</v>
      </c>
      <c r="B16" s="5" t="s">
        <v>57</v>
      </c>
      <c r="C16" s="5" t="s">
        <v>59</v>
      </c>
      <c r="D16" s="5" t="s">
        <v>18</v>
      </c>
      <c r="E16" s="5" t="s">
        <v>19</v>
      </c>
      <c r="F16" s="5">
        <v>24</v>
      </c>
      <c r="G16" s="5">
        <v>0</v>
      </c>
      <c r="H16" s="5"/>
      <c r="I16" s="5"/>
      <c r="J16" s="6">
        <v>2019</v>
      </c>
      <c r="K16" s="7">
        <v>43607</v>
      </c>
      <c r="L16" s="7" t="str">
        <f t="shared" si="0"/>
        <v>2019142</v>
      </c>
      <c r="M16" s="8">
        <f t="shared" si="1"/>
        <v>142</v>
      </c>
      <c r="N16" s="5">
        <v>1700</v>
      </c>
      <c r="O16" s="5">
        <v>3</v>
      </c>
      <c r="P16" s="5">
        <v>2</v>
      </c>
      <c r="Q16" s="5">
        <v>0</v>
      </c>
      <c r="R16" s="5">
        <v>26.3</v>
      </c>
      <c r="S16" s="5">
        <v>33.799999999999997</v>
      </c>
      <c r="T16" s="5">
        <v>44</v>
      </c>
      <c r="U16" s="9">
        <v>33.9</v>
      </c>
      <c r="V16" s="10">
        <f t="shared" si="2"/>
        <v>33.9</v>
      </c>
      <c r="W16" s="5">
        <v>1</v>
      </c>
      <c r="X16" s="5">
        <f>0.08+0.06+0.02+0.04</f>
        <v>0.2</v>
      </c>
      <c r="Y16">
        <v>2314.4612698487472</v>
      </c>
      <c r="Z16">
        <v>2.9913233689041951</v>
      </c>
      <c r="AA16">
        <v>99.077383450043399</v>
      </c>
      <c r="AB16" s="5"/>
    </row>
    <row r="17" spans="1:28" x14ac:dyDescent="0.25">
      <c r="A17" s="2">
        <v>15</v>
      </c>
      <c r="B17" s="5" t="s">
        <v>57</v>
      </c>
      <c r="C17" s="7" t="s">
        <v>60</v>
      </c>
      <c r="D17" s="5" t="s">
        <v>18</v>
      </c>
      <c r="E17" s="5" t="s">
        <v>19</v>
      </c>
      <c r="F17" s="5">
        <v>18</v>
      </c>
      <c r="G17" s="5">
        <v>0</v>
      </c>
      <c r="H17" s="5"/>
      <c r="I17" s="5"/>
      <c r="J17" s="6">
        <v>2019</v>
      </c>
      <c r="K17" s="7">
        <v>43607</v>
      </c>
      <c r="L17" s="7" t="str">
        <f t="shared" si="0"/>
        <v>2019142</v>
      </c>
      <c r="M17" s="8">
        <f t="shared" si="1"/>
        <v>142</v>
      </c>
      <c r="N17" s="5">
        <v>1634</v>
      </c>
      <c r="O17" s="5">
        <v>0</v>
      </c>
      <c r="P17" s="5">
        <v>0</v>
      </c>
      <c r="Q17" s="5">
        <v>0</v>
      </c>
      <c r="R17" s="5">
        <v>26.5</v>
      </c>
      <c r="S17" s="5">
        <v>33.799999999999997</v>
      </c>
      <c r="T17" s="5">
        <v>38</v>
      </c>
      <c r="U17" s="9">
        <v>33.799999999999997</v>
      </c>
      <c r="V17" s="10">
        <f t="shared" si="2"/>
        <v>33.799999999999997</v>
      </c>
      <c r="W17" s="5">
        <v>1</v>
      </c>
      <c r="X17" s="5">
        <f>0.08+0.15+0.02+0.04</f>
        <v>0.28999999999999998</v>
      </c>
      <c r="Y17">
        <v>1998.8529148693731</v>
      </c>
      <c r="Z17">
        <v>2.891649665521741</v>
      </c>
      <c r="AA17">
        <v>98.526619441423989</v>
      </c>
      <c r="AB17" s="5"/>
    </row>
    <row r="18" spans="1:28" x14ac:dyDescent="0.25">
      <c r="A18" s="2">
        <v>16</v>
      </c>
      <c r="B18" s="5" t="s">
        <v>57</v>
      </c>
      <c r="C18" s="5" t="s">
        <v>61</v>
      </c>
      <c r="D18" s="5" t="s">
        <v>18</v>
      </c>
      <c r="E18" s="5" t="s">
        <v>19</v>
      </c>
      <c r="F18" s="5">
        <v>19</v>
      </c>
      <c r="G18" s="5">
        <v>0</v>
      </c>
      <c r="H18" s="5"/>
      <c r="I18" s="5"/>
      <c r="J18" s="6">
        <v>2019</v>
      </c>
      <c r="K18" s="7">
        <v>43607</v>
      </c>
      <c r="L18" s="7" t="str">
        <f t="shared" si="0"/>
        <v>2019142</v>
      </c>
      <c r="M18" s="8">
        <f t="shared" si="1"/>
        <v>142</v>
      </c>
      <c r="N18" s="5">
        <v>1709</v>
      </c>
      <c r="O18" s="5">
        <v>3</v>
      </c>
      <c r="P18" s="5">
        <v>-2</v>
      </c>
      <c r="Q18" s="5">
        <v>0.01</v>
      </c>
      <c r="R18" s="5">
        <v>26.2</v>
      </c>
      <c r="S18" s="5">
        <v>33.700000000000003</v>
      </c>
      <c r="T18" s="5">
        <v>40.5</v>
      </c>
      <c r="U18" s="9">
        <v>33.9</v>
      </c>
      <c r="V18" s="10">
        <f t="shared" si="2"/>
        <v>33.85194938532959</v>
      </c>
      <c r="W18" s="5">
        <v>1</v>
      </c>
      <c r="X18" s="5">
        <f>0.08+0.06+0.02+0.04</f>
        <v>0.2</v>
      </c>
      <c r="Y18">
        <v>2118.5060015106678</v>
      </c>
      <c r="Z18">
        <v>2.9275448323013</v>
      </c>
      <c r="AA18">
        <v>98.749610345916054</v>
      </c>
      <c r="AB18" s="5"/>
    </row>
    <row r="19" spans="1:28" x14ac:dyDescent="0.25">
      <c r="A19" s="2">
        <v>17</v>
      </c>
      <c r="B19" s="5" t="s">
        <v>57</v>
      </c>
      <c r="C19" s="7" t="s">
        <v>62</v>
      </c>
      <c r="D19" s="5" t="s">
        <v>18</v>
      </c>
      <c r="E19" s="5" t="s">
        <v>19</v>
      </c>
      <c r="F19" s="5">
        <v>18</v>
      </c>
      <c r="G19" s="5">
        <v>1</v>
      </c>
      <c r="H19" s="5"/>
      <c r="I19" s="5"/>
      <c r="J19" s="6">
        <v>2019</v>
      </c>
      <c r="K19" s="7">
        <v>43607</v>
      </c>
      <c r="L19" s="7" t="str">
        <f t="shared" si="0"/>
        <v>2019142</v>
      </c>
      <c r="M19" s="8">
        <f t="shared" si="1"/>
        <v>142</v>
      </c>
      <c r="N19" s="5">
        <v>1632</v>
      </c>
      <c r="O19" s="5">
        <v>3</v>
      </c>
      <c r="P19" s="5">
        <v>-2</v>
      </c>
      <c r="Q19" s="5">
        <v>0.03</v>
      </c>
      <c r="R19" s="5">
        <v>26.1</v>
      </c>
      <c r="S19" s="5">
        <v>35.4</v>
      </c>
      <c r="T19" s="5">
        <v>23</v>
      </c>
      <c r="U19" s="9">
        <v>35.299999999999997</v>
      </c>
      <c r="V19" s="10">
        <f t="shared" si="2"/>
        <v>35.335388936786451</v>
      </c>
      <c r="W19" s="5">
        <v>1</v>
      </c>
      <c r="X19" s="5">
        <v>0.65</v>
      </c>
      <c r="Y19">
        <v>1322.039694193408</v>
      </c>
      <c r="Z19">
        <v>3.1303844725941978</v>
      </c>
      <c r="AA19">
        <v>99.551190986532902</v>
      </c>
      <c r="AB19" s="5" t="s">
        <v>424</v>
      </c>
    </row>
    <row r="20" spans="1:28" x14ac:dyDescent="0.25">
      <c r="A20" s="2">
        <v>18</v>
      </c>
      <c r="B20" s="5" t="s">
        <v>57</v>
      </c>
      <c r="C20" s="5" t="s">
        <v>63</v>
      </c>
      <c r="D20" s="5" t="s">
        <v>18</v>
      </c>
      <c r="E20" s="5" t="s">
        <v>19</v>
      </c>
      <c r="F20" s="5">
        <v>19</v>
      </c>
      <c r="G20" s="5">
        <v>1</v>
      </c>
      <c r="H20" s="5"/>
      <c r="I20" s="5"/>
      <c r="J20" s="6">
        <v>2019</v>
      </c>
      <c r="K20" s="7">
        <v>43607</v>
      </c>
      <c r="L20" s="7" t="str">
        <f t="shared" si="0"/>
        <v>2019142</v>
      </c>
      <c r="M20" s="8">
        <f t="shared" si="1"/>
        <v>142</v>
      </c>
      <c r="N20" s="5">
        <v>1623</v>
      </c>
      <c r="O20" s="5">
        <v>3</v>
      </c>
      <c r="P20" s="5">
        <v>-2</v>
      </c>
      <c r="Q20" s="5">
        <v>0.01</v>
      </c>
      <c r="R20" s="5">
        <v>26.1</v>
      </c>
      <c r="S20" s="5">
        <v>35.5</v>
      </c>
      <c r="T20" s="5">
        <v>22.1</v>
      </c>
      <c r="U20" s="9">
        <v>35.5</v>
      </c>
      <c r="V20" s="10">
        <f t="shared" si="2"/>
        <v>35.5</v>
      </c>
      <c r="W20" s="5">
        <v>1</v>
      </c>
      <c r="X20" s="5">
        <f>0.08+0.19+0.02+0.03</f>
        <v>0.32000000000000006</v>
      </c>
      <c r="Y20">
        <v>1277.3249454156669</v>
      </c>
      <c r="Z20">
        <v>3.2823199792816911</v>
      </c>
      <c r="AA20">
        <v>99.814658638914437</v>
      </c>
      <c r="AB20" s="5"/>
    </row>
    <row r="21" spans="1:28" x14ac:dyDescent="0.25">
      <c r="A21" s="2">
        <v>19</v>
      </c>
      <c r="B21" s="5" t="s">
        <v>57</v>
      </c>
      <c r="C21" s="7" t="s">
        <v>64</v>
      </c>
      <c r="D21" s="5" t="s">
        <v>18</v>
      </c>
      <c r="E21" s="5" t="s">
        <v>19</v>
      </c>
      <c r="F21" s="5">
        <v>18</v>
      </c>
      <c r="G21" s="5">
        <v>1</v>
      </c>
      <c r="H21" s="5"/>
      <c r="I21" s="5"/>
      <c r="J21" s="6">
        <v>2019</v>
      </c>
      <c r="K21" s="7">
        <v>43607</v>
      </c>
      <c r="L21" s="7" t="str">
        <f t="shared" si="0"/>
        <v>2019142</v>
      </c>
      <c r="M21" s="8">
        <f t="shared" si="1"/>
        <v>142</v>
      </c>
      <c r="N21" s="5">
        <v>1627</v>
      </c>
      <c r="O21" s="5">
        <v>3</v>
      </c>
      <c r="P21" s="5">
        <v>-2</v>
      </c>
      <c r="Q21" s="5">
        <v>0.03</v>
      </c>
      <c r="R21" s="5">
        <v>25.9</v>
      </c>
      <c r="S21" s="5">
        <v>35.4</v>
      </c>
      <c r="T21" s="5">
        <v>21.3</v>
      </c>
      <c r="U21" s="9">
        <v>35.299999999999997</v>
      </c>
      <c r="V21" s="10">
        <f t="shared" si="2"/>
        <v>35.335388936786451</v>
      </c>
      <c r="W21" s="5">
        <v>1</v>
      </c>
      <c r="X21" s="5">
        <f>0.08+0.19+0.02+0.03+0.01</f>
        <v>0.33000000000000007</v>
      </c>
      <c r="Y21">
        <v>1224.323716796504</v>
      </c>
      <c r="Z21">
        <v>3.2052494600587411</v>
      </c>
      <c r="AA21">
        <v>99.705874437183951</v>
      </c>
      <c r="AB21" s="5"/>
    </row>
    <row r="22" spans="1:28" x14ac:dyDescent="0.25">
      <c r="A22" s="2">
        <v>20</v>
      </c>
      <c r="B22" s="5" t="s">
        <v>57</v>
      </c>
      <c r="C22" s="5" t="s">
        <v>65</v>
      </c>
      <c r="D22" s="5" t="s">
        <v>18</v>
      </c>
      <c r="E22" s="5" t="s">
        <v>19</v>
      </c>
      <c r="F22" s="5">
        <v>24</v>
      </c>
      <c r="G22" s="5">
        <v>1</v>
      </c>
      <c r="H22" s="5"/>
      <c r="I22" s="5"/>
      <c r="J22" s="6">
        <v>2019</v>
      </c>
      <c r="K22" s="7">
        <v>43607</v>
      </c>
      <c r="L22" s="7" t="str">
        <f t="shared" si="0"/>
        <v>2019142</v>
      </c>
      <c r="M22" s="8">
        <f t="shared" si="1"/>
        <v>142</v>
      </c>
      <c r="N22" s="5">
        <v>1555</v>
      </c>
      <c r="O22" s="5">
        <v>3</v>
      </c>
      <c r="P22" s="5">
        <v>-2</v>
      </c>
      <c r="Q22" s="5">
        <v>0.01</v>
      </c>
      <c r="R22" s="5">
        <v>26.1</v>
      </c>
      <c r="S22" s="5">
        <v>35</v>
      </c>
      <c r="T22" s="5">
        <v>28</v>
      </c>
      <c r="U22" s="9">
        <v>34.799999999999997</v>
      </c>
      <c r="V22" s="10">
        <f t="shared" si="2"/>
        <v>34.848050614670406</v>
      </c>
      <c r="W22" s="5">
        <v>1</v>
      </c>
      <c r="X22" s="5">
        <f>0.19+0.15+0.02+0.03</f>
        <v>0.39</v>
      </c>
      <c r="Y22">
        <v>1574.29919632879</v>
      </c>
      <c r="Z22">
        <v>3.1153897555839909</v>
      </c>
      <c r="AA22">
        <v>99.513004857040301</v>
      </c>
      <c r="AB22" s="5"/>
    </row>
    <row r="23" spans="1:28" x14ac:dyDescent="0.25">
      <c r="A23" s="2">
        <v>21</v>
      </c>
      <c r="B23" s="5" t="s">
        <v>57</v>
      </c>
      <c r="C23" s="7" t="s">
        <v>67</v>
      </c>
      <c r="D23" s="5" t="s">
        <v>18</v>
      </c>
      <c r="E23" s="5" t="s">
        <v>19</v>
      </c>
      <c r="F23" s="5">
        <v>18</v>
      </c>
      <c r="G23" s="5">
        <v>1</v>
      </c>
      <c r="H23" s="5"/>
      <c r="I23" s="5"/>
      <c r="J23" s="6">
        <v>2019</v>
      </c>
      <c r="K23" s="7">
        <v>43607</v>
      </c>
      <c r="L23" s="7" t="str">
        <f t="shared" si="0"/>
        <v>2019142</v>
      </c>
      <c r="M23" s="8">
        <f t="shared" si="1"/>
        <v>142</v>
      </c>
      <c r="N23" s="5">
        <v>1600</v>
      </c>
      <c r="O23" s="5">
        <v>3</v>
      </c>
      <c r="P23" s="5">
        <v>-2</v>
      </c>
      <c r="Q23" s="5">
        <v>0.02</v>
      </c>
      <c r="R23" s="5">
        <v>26.4</v>
      </c>
      <c r="S23" s="5">
        <v>35</v>
      </c>
      <c r="T23" s="5">
        <v>32.299999999999997</v>
      </c>
      <c r="U23" s="9">
        <v>34.9</v>
      </c>
      <c r="V23" s="10">
        <f t="shared" si="2"/>
        <v>34.930901699437491</v>
      </c>
      <c r="W23" s="5">
        <v>2</v>
      </c>
      <c r="X23" s="5">
        <f>0.08+0.06+0.02+0.04</f>
        <v>0.2</v>
      </c>
      <c r="Y23">
        <v>1816.0665729078551</v>
      </c>
      <c r="Z23">
        <v>2.9782465355739429</v>
      </c>
      <c r="AA23">
        <v>99.016751999824351</v>
      </c>
      <c r="AB23" s="5"/>
    </row>
    <row r="24" spans="1:28" x14ac:dyDescent="0.25">
      <c r="A24" s="2">
        <v>22</v>
      </c>
      <c r="B24" s="5" t="s">
        <v>57</v>
      </c>
      <c r="C24" s="5" t="s">
        <v>68</v>
      </c>
      <c r="D24" s="5" t="s">
        <v>18</v>
      </c>
      <c r="E24" s="5" t="s">
        <v>19</v>
      </c>
      <c r="F24" s="5">
        <v>29</v>
      </c>
      <c r="G24" s="5">
        <v>1</v>
      </c>
      <c r="H24" s="5"/>
      <c r="I24" s="5"/>
      <c r="J24" s="6">
        <v>2019</v>
      </c>
      <c r="K24" s="7">
        <v>43607</v>
      </c>
      <c r="L24" s="7" t="str">
        <f t="shared" si="0"/>
        <v>2019142</v>
      </c>
      <c r="M24" s="8">
        <f t="shared" si="1"/>
        <v>142</v>
      </c>
      <c r="N24" s="5">
        <v>1549</v>
      </c>
      <c r="O24" s="5">
        <v>3</v>
      </c>
      <c r="P24" s="5">
        <v>-2</v>
      </c>
      <c r="Q24" s="5">
        <v>0.04</v>
      </c>
      <c r="R24" s="5">
        <v>25.8</v>
      </c>
      <c r="S24" s="5">
        <v>35.1</v>
      </c>
      <c r="T24" s="5">
        <v>33.1</v>
      </c>
      <c r="U24" s="9">
        <v>34.9</v>
      </c>
      <c r="V24" s="10">
        <f t="shared" si="2"/>
        <v>34.977485177344555</v>
      </c>
      <c r="W24" s="5">
        <v>2</v>
      </c>
      <c r="X24" s="5">
        <f t="shared" ref="X24:X29" si="3">0.08+0.15+0.02+0.04</f>
        <v>0.28999999999999998</v>
      </c>
      <c r="Y24">
        <v>1871.3573619074921</v>
      </c>
      <c r="Z24">
        <v>2.962911017772067</v>
      </c>
      <c r="AA24">
        <v>98.941476322191704</v>
      </c>
      <c r="AB24" s="5"/>
    </row>
    <row r="25" spans="1:28" x14ac:dyDescent="0.25">
      <c r="A25" s="2">
        <v>23</v>
      </c>
      <c r="B25" s="5" t="s">
        <v>57</v>
      </c>
      <c r="C25" s="7" t="s">
        <v>69</v>
      </c>
      <c r="D25" s="5" t="s">
        <v>18</v>
      </c>
      <c r="E25" s="5" t="s">
        <v>19</v>
      </c>
      <c r="F25" s="5">
        <v>26</v>
      </c>
      <c r="G25" s="5">
        <v>1</v>
      </c>
      <c r="H25" s="5"/>
      <c r="I25" s="5"/>
      <c r="J25" s="6">
        <v>2019</v>
      </c>
      <c r="K25" s="7">
        <v>43607</v>
      </c>
      <c r="L25" s="7" t="str">
        <f t="shared" si="0"/>
        <v>2019142</v>
      </c>
      <c r="M25" s="8">
        <f t="shared" si="1"/>
        <v>142</v>
      </c>
      <c r="N25" s="5">
        <v>1508</v>
      </c>
      <c r="O25" s="5">
        <v>4</v>
      </c>
      <c r="P25" s="5">
        <v>-2</v>
      </c>
      <c r="Q25" s="5">
        <v>0.03</v>
      </c>
      <c r="R25" s="5">
        <v>26.7</v>
      </c>
      <c r="S25" s="5">
        <v>36.5</v>
      </c>
      <c r="T25" s="5">
        <v>24</v>
      </c>
      <c r="U25" s="9">
        <v>36.799999999999997</v>
      </c>
      <c r="V25" s="10">
        <f t="shared" si="2"/>
        <v>36.693833189640642</v>
      </c>
      <c r="W25" s="5">
        <v>0.7</v>
      </c>
      <c r="X25" s="5">
        <f t="shared" si="3"/>
        <v>0.28999999999999998</v>
      </c>
      <c r="Y25">
        <v>1465.3752592510559</v>
      </c>
      <c r="Z25">
        <v>3.7895755451687951</v>
      </c>
      <c r="AA25">
        <v>99.995873878921927</v>
      </c>
      <c r="AB25" s="5"/>
    </row>
    <row r="26" spans="1:28" x14ac:dyDescent="0.25">
      <c r="A26" s="2">
        <v>24</v>
      </c>
      <c r="B26" s="5" t="s">
        <v>57</v>
      </c>
      <c r="C26" s="5" t="s">
        <v>70</v>
      </c>
      <c r="D26" s="5" t="s">
        <v>18</v>
      </c>
      <c r="E26" s="5" t="s">
        <v>19</v>
      </c>
      <c r="F26" s="5">
        <v>18</v>
      </c>
      <c r="G26" s="5">
        <v>1</v>
      </c>
      <c r="H26" s="5"/>
      <c r="I26" s="5"/>
      <c r="J26" s="6">
        <v>2019</v>
      </c>
      <c r="K26" s="7">
        <v>43607</v>
      </c>
      <c r="L26" s="7" t="str">
        <f t="shared" si="0"/>
        <v>2019142</v>
      </c>
      <c r="M26" s="8">
        <f t="shared" si="1"/>
        <v>142</v>
      </c>
      <c r="N26" s="5">
        <v>1506</v>
      </c>
      <c r="O26" s="5">
        <v>0</v>
      </c>
      <c r="P26" s="5">
        <v>0</v>
      </c>
      <c r="Q26" s="5">
        <v>0.03</v>
      </c>
      <c r="R26" s="5">
        <v>27.1</v>
      </c>
      <c r="S26" s="5">
        <v>36.4</v>
      </c>
      <c r="T26" s="5">
        <v>26.3</v>
      </c>
      <c r="U26" s="9">
        <v>36.799999999999997</v>
      </c>
      <c r="V26" s="10">
        <f t="shared" si="2"/>
        <v>36.658444252854189</v>
      </c>
      <c r="W26" s="5">
        <v>0.7</v>
      </c>
      <c r="X26" s="5">
        <f t="shared" si="3"/>
        <v>0.28999999999999998</v>
      </c>
      <c r="Y26">
        <v>1597.0493919058449</v>
      </c>
      <c r="Z26">
        <v>3.8143645271337312</v>
      </c>
      <c r="AA26">
        <v>99.996701241244438</v>
      </c>
      <c r="AB26" s="5"/>
    </row>
    <row r="27" spans="1:28" x14ac:dyDescent="0.25">
      <c r="A27" s="2">
        <v>25</v>
      </c>
      <c r="B27" s="5" t="s">
        <v>57</v>
      </c>
      <c r="C27" s="7" t="s">
        <v>71</v>
      </c>
      <c r="D27" s="5" t="s">
        <v>18</v>
      </c>
      <c r="E27" s="5" t="s">
        <v>19</v>
      </c>
      <c r="F27" s="5">
        <v>20</v>
      </c>
      <c r="G27" s="5">
        <v>1</v>
      </c>
      <c r="H27" s="5"/>
      <c r="I27" s="5"/>
      <c r="J27" s="6">
        <v>2019</v>
      </c>
      <c r="K27" s="7">
        <v>43607</v>
      </c>
      <c r="L27" s="7" t="str">
        <f t="shared" si="0"/>
        <v>2019142</v>
      </c>
      <c r="M27" s="8">
        <f t="shared" si="1"/>
        <v>142</v>
      </c>
      <c r="N27" s="5">
        <v>1500</v>
      </c>
      <c r="O27" s="5">
        <v>3</v>
      </c>
      <c r="P27" s="5">
        <v>-2</v>
      </c>
      <c r="Q27" s="5">
        <v>0.03</v>
      </c>
      <c r="R27" s="5">
        <v>26.6</v>
      </c>
      <c r="S27" s="5">
        <v>36.5</v>
      </c>
      <c r="T27" s="5">
        <v>24.4</v>
      </c>
      <c r="U27" s="9">
        <v>36.9</v>
      </c>
      <c r="V27" s="10">
        <f t="shared" si="2"/>
        <v>36.75844425285419</v>
      </c>
      <c r="W27" s="5">
        <v>0.7</v>
      </c>
      <c r="X27" s="5">
        <f t="shared" si="3"/>
        <v>0.28999999999999998</v>
      </c>
      <c r="Y27">
        <v>1489.7981802385741</v>
      </c>
      <c r="Z27">
        <v>3.8338012580275409</v>
      </c>
      <c r="AA27">
        <v>99.997239606938081</v>
      </c>
      <c r="AB27" s="5"/>
    </row>
    <row r="28" spans="1:28" x14ac:dyDescent="0.25">
      <c r="A28" s="2">
        <v>26</v>
      </c>
      <c r="B28" s="5" t="s">
        <v>57</v>
      </c>
      <c r="C28" s="5" t="s">
        <v>72</v>
      </c>
      <c r="D28" s="5" t="s">
        <v>18</v>
      </c>
      <c r="E28" s="5" t="s">
        <v>19</v>
      </c>
      <c r="F28" s="5">
        <v>21</v>
      </c>
      <c r="G28" s="5">
        <v>1</v>
      </c>
      <c r="H28" s="5"/>
      <c r="I28" s="5"/>
      <c r="J28" s="6">
        <v>2019</v>
      </c>
      <c r="K28" s="7">
        <v>43607</v>
      </c>
      <c r="L28" s="7" t="str">
        <f t="shared" si="0"/>
        <v>2019142</v>
      </c>
      <c r="M28" s="8">
        <f t="shared" si="1"/>
        <v>142</v>
      </c>
      <c r="N28" s="5">
        <v>1445</v>
      </c>
      <c r="O28" s="5">
        <v>3</v>
      </c>
      <c r="P28" s="5">
        <v>-2</v>
      </c>
      <c r="Q28" s="5">
        <v>0.02</v>
      </c>
      <c r="R28" s="5">
        <v>27.3</v>
      </c>
      <c r="S28" s="5">
        <v>36.5</v>
      </c>
      <c r="T28" s="5">
        <v>27.6</v>
      </c>
      <c r="U28" s="9">
        <v>36.799999999999997</v>
      </c>
      <c r="V28" s="10">
        <f t="shared" si="2"/>
        <v>36.707294901687519</v>
      </c>
      <c r="W28" s="5">
        <v>1</v>
      </c>
      <c r="X28" s="5">
        <f t="shared" si="3"/>
        <v>0.28999999999999998</v>
      </c>
      <c r="Y28">
        <v>1685.181548138715</v>
      </c>
      <c r="Z28">
        <v>3.8679127439880179</v>
      </c>
      <c r="AA28">
        <v>99.997992548729812</v>
      </c>
      <c r="AB28" s="5"/>
    </row>
    <row r="29" spans="1:28" x14ac:dyDescent="0.25">
      <c r="A29" s="2">
        <v>27</v>
      </c>
      <c r="B29" s="5" t="s">
        <v>57</v>
      </c>
      <c r="C29" s="7" t="s">
        <v>73</v>
      </c>
      <c r="D29" s="5" t="s">
        <v>18</v>
      </c>
      <c r="E29" s="5" t="s">
        <v>19</v>
      </c>
      <c r="F29" s="5">
        <v>21</v>
      </c>
      <c r="G29" s="5">
        <v>1</v>
      </c>
      <c r="H29" s="5"/>
      <c r="I29" s="5"/>
      <c r="J29" s="6">
        <v>2019</v>
      </c>
      <c r="K29" s="7">
        <v>43607</v>
      </c>
      <c r="L29" s="7" t="str">
        <f t="shared" si="0"/>
        <v>2019142</v>
      </c>
      <c r="M29" s="8">
        <f t="shared" si="1"/>
        <v>142</v>
      </c>
      <c r="N29" s="5">
        <v>1500</v>
      </c>
      <c r="O29" s="5">
        <v>3</v>
      </c>
      <c r="P29" s="5">
        <v>-2</v>
      </c>
      <c r="Q29" s="5">
        <v>0.02</v>
      </c>
      <c r="R29" s="5">
        <v>26.9</v>
      </c>
      <c r="S29" s="5">
        <v>36.5</v>
      </c>
      <c r="T29" s="5">
        <v>24.5</v>
      </c>
      <c r="U29" s="9">
        <v>36.799999999999997</v>
      </c>
      <c r="V29" s="10">
        <f t="shared" si="2"/>
        <v>36.707294901687519</v>
      </c>
      <c r="W29" s="5">
        <v>2</v>
      </c>
      <c r="X29" s="5">
        <f t="shared" si="3"/>
        <v>0.28999999999999998</v>
      </c>
      <c r="Y29">
        <v>1495.903910485453</v>
      </c>
      <c r="Z29">
        <v>3.250455923334294</v>
      </c>
      <c r="AA29">
        <v>99.774910866251048</v>
      </c>
      <c r="AB29" s="5"/>
    </row>
    <row r="30" spans="1:28" x14ac:dyDescent="0.25">
      <c r="A30" s="2">
        <v>28</v>
      </c>
      <c r="B30" s="5" t="s">
        <v>57</v>
      </c>
      <c r="C30" s="5" t="s">
        <v>74</v>
      </c>
      <c r="D30" s="5" t="s">
        <v>18</v>
      </c>
      <c r="E30" s="5" t="s">
        <v>19</v>
      </c>
      <c r="F30" s="5">
        <v>19</v>
      </c>
      <c r="G30" s="5">
        <v>1</v>
      </c>
      <c r="H30" s="5"/>
      <c r="I30" s="5"/>
      <c r="J30" s="6">
        <v>2019</v>
      </c>
      <c r="K30" s="7">
        <v>43607</v>
      </c>
      <c r="L30" s="7" t="str">
        <f t="shared" si="0"/>
        <v>2019142</v>
      </c>
      <c r="M30" s="8">
        <f t="shared" si="1"/>
        <v>142</v>
      </c>
      <c r="N30" s="5">
        <v>1425</v>
      </c>
      <c r="O30" s="5">
        <v>3</v>
      </c>
      <c r="P30" s="5">
        <v>-2</v>
      </c>
      <c r="Q30" s="5">
        <v>0.02</v>
      </c>
      <c r="R30" s="5">
        <v>26.7</v>
      </c>
      <c r="S30" s="5">
        <v>36.5</v>
      </c>
      <c r="T30" s="5">
        <v>21.6</v>
      </c>
      <c r="U30" s="9">
        <v>37</v>
      </c>
      <c r="V30" s="10">
        <f t="shared" si="2"/>
        <v>36.845491502812528</v>
      </c>
      <c r="W30" s="5">
        <v>2</v>
      </c>
      <c r="X30" s="5">
        <f>0.08+0.15+0.02+0.04+0.13</f>
        <v>0.42</v>
      </c>
      <c r="Y30">
        <v>1318.8377333259509</v>
      </c>
      <c r="Z30">
        <v>3.1573334743187429</v>
      </c>
      <c r="AA30">
        <v>99.613411463724717</v>
      </c>
      <c r="AB30" s="5"/>
    </row>
    <row r="31" spans="1:28" x14ac:dyDescent="0.25">
      <c r="A31" s="2">
        <v>29</v>
      </c>
      <c r="B31" s="5" t="s">
        <v>57</v>
      </c>
      <c r="C31" s="7" t="s">
        <v>75</v>
      </c>
      <c r="D31" s="5" t="s">
        <v>18</v>
      </c>
      <c r="E31" s="5" t="s">
        <v>19</v>
      </c>
      <c r="F31" s="5">
        <v>18</v>
      </c>
      <c r="G31" s="5">
        <v>1</v>
      </c>
      <c r="H31" s="5"/>
      <c r="I31" s="5"/>
      <c r="J31" s="6">
        <v>2019</v>
      </c>
      <c r="K31" s="7">
        <v>43607</v>
      </c>
      <c r="L31" s="7" t="str">
        <f t="shared" si="0"/>
        <v>2019142</v>
      </c>
      <c r="M31" s="8">
        <f t="shared" si="1"/>
        <v>142</v>
      </c>
      <c r="N31" s="5">
        <v>1515</v>
      </c>
      <c r="O31" s="5">
        <v>3</v>
      </c>
      <c r="P31" s="5">
        <v>-2</v>
      </c>
      <c r="Q31" s="5">
        <v>0.02</v>
      </c>
      <c r="R31" s="5">
        <v>28.3</v>
      </c>
      <c r="S31" s="5">
        <v>36.9</v>
      </c>
      <c r="T31" s="5">
        <v>20.3</v>
      </c>
      <c r="U31" s="9">
        <v>36.9</v>
      </c>
      <c r="V31" s="10">
        <f t="shared" si="2"/>
        <v>36.9</v>
      </c>
      <c r="W31" s="5">
        <v>1</v>
      </c>
      <c r="X31" s="5">
        <f>0.08+0.14+0.15+0.01+0.02+0.03</f>
        <v>0.43000000000000005</v>
      </c>
      <c r="Y31">
        <v>1266.824293735149</v>
      </c>
      <c r="Z31">
        <v>3.7285428765345312</v>
      </c>
      <c r="AA31">
        <v>99.9929561571292</v>
      </c>
      <c r="AB31" s="5"/>
    </row>
    <row r="32" spans="1:28" x14ac:dyDescent="0.25">
      <c r="A32" s="2">
        <v>30</v>
      </c>
      <c r="B32" s="5" t="s">
        <v>57</v>
      </c>
      <c r="C32" s="5" t="s">
        <v>76</v>
      </c>
      <c r="D32" s="5" t="s">
        <v>18</v>
      </c>
      <c r="E32" s="5" t="s">
        <v>19</v>
      </c>
      <c r="F32" s="5">
        <v>24</v>
      </c>
      <c r="G32" s="5">
        <v>1</v>
      </c>
      <c r="H32" s="5"/>
      <c r="I32" s="5"/>
      <c r="J32" s="6">
        <v>2019</v>
      </c>
      <c r="K32" s="7">
        <v>43607</v>
      </c>
      <c r="L32" s="7" t="str">
        <f t="shared" si="0"/>
        <v>2019142</v>
      </c>
      <c r="M32" s="8">
        <f t="shared" si="1"/>
        <v>142</v>
      </c>
      <c r="N32" s="5">
        <v>1537</v>
      </c>
      <c r="O32" s="5">
        <v>3</v>
      </c>
      <c r="P32" s="5">
        <v>-2</v>
      </c>
      <c r="Q32" s="5">
        <v>0.03</v>
      </c>
      <c r="R32" s="5">
        <v>28.7</v>
      </c>
      <c r="S32" s="5">
        <v>36.299999999999997</v>
      </c>
      <c r="T32" s="5">
        <v>39.5</v>
      </c>
      <c r="U32" s="9">
        <v>36.200000000000003</v>
      </c>
      <c r="V32" s="10">
        <f t="shared" si="2"/>
        <v>36.23538893678645</v>
      </c>
      <c r="W32" s="5">
        <v>1.2</v>
      </c>
      <c r="X32" s="5">
        <f>0.08+0.14+0.15+0.02+0.03</f>
        <v>0.42000000000000004</v>
      </c>
      <c r="Y32">
        <v>2385.5193569564481</v>
      </c>
      <c r="Z32">
        <v>3.4844009052101912</v>
      </c>
      <c r="AA32">
        <v>99.951884475524366</v>
      </c>
      <c r="AB32" s="5" t="s">
        <v>425</v>
      </c>
    </row>
    <row r="33" spans="1:28" x14ac:dyDescent="0.25">
      <c r="A33" s="2">
        <v>31</v>
      </c>
      <c r="B33" s="5" t="s">
        <v>57</v>
      </c>
      <c r="C33" s="7" t="s">
        <v>77</v>
      </c>
      <c r="D33" s="5" t="s">
        <v>18</v>
      </c>
      <c r="E33" s="5" t="s">
        <v>19</v>
      </c>
      <c r="F33" s="5">
        <v>20</v>
      </c>
      <c r="G33" s="5">
        <v>1</v>
      </c>
      <c r="H33" s="5"/>
      <c r="I33" s="5"/>
      <c r="J33" s="6">
        <v>2019</v>
      </c>
      <c r="K33" s="7">
        <v>43607</v>
      </c>
      <c r="L33" s="7" t="str">
        <f t="shared" si="0"/>
        <v>2019142</v>
      </c>
      <c r="M33" s="8">
        <f t="shared" si="1"/>
        <v>142</v>
      </c>
      <c r="N33" s="5">
        <v>1533</v>
      </c>
      <c r="O33" s="5">
        <v>3</v>
      </c>
      <c r="P33" s="5">
        <v>-2</v>
      </c>
      <c r="Q33" s="5">
        <v>0.02</v>
      </c>
      <c r="R33" s="5">
        <v>28.5</v>
      </c>
      <c r="S33" s="5">
        <v>36.5</v>
      </c>
      <c r="T33" s="5">
        <v>33.4</v>
      </c>
      <c r="U33" s="9">
        <v>36.5</v>
      </c>
      <c r="V33" s="10">
        <f t="shared" si="2"/>
        <v>36.5</v>
      </c>
      <c r="W33" s="5">
        <v>2</v>
      </c>
      <c r="X33" s="5">
        <f>0.34+0.33+0.15+0.01+0.02+0.03</f>
        <v>0.88000000000000012</v>
      </c>
      <c r="Y33">
        <v>2039.3139024577199</v>
      </c>
      <c r="Z33">
        <v>3.0194852095053419</v>
      </c>
      <c r="AA33">
        <v>99.197450583707166</v>
      </c>
      <c r="AB33" s="5"/>
    </row>
    <row r="34" spans="1:28" x14ac:dyDescent="0.25">
      <c r="A34" s="2">
        <v>32</v>
      </c>
      <c r="B34" s="5" t="s">
        <v>57</v>
      </c>
      <c r="C34" s="5" t="s">
        <v>78</v>
      </c>
      <c r="D34" s="5" t="s">
        <v>18</v>
      </c>
      <c r="E34" s="5" t="s">
        <v>19</v>
      </c>
      <c r="F34" s="5">
        <v>25</v>
      </c>
      <c r="G34" s="5">
        <v>1</v>
      </c>
      <c r="H34" s="5"/>
      <c r="I34" s="5"/>
      <c r="J34" s="6">
        <v>2019</v>
      </c>
      <c r="K34" s="7">
        <v>43607</v>
      </c>
      <c r="L34" s="7" t="str">
        <f t="shared" si="0"/>
        <v>2019142</v>
      </c>
      <c r="M34" s="8">
        <f t="shared" si="1"/>
        <v>142</v>
      </c>
      <c r="N34" s="5">
        <v>1525</v>
      </c>
      <c r="O34" s="5">
        <v>3</v>
      </c>
      <c r="P34" s="5">
        <v>-2</v>
      </c>
      <c r="Q34" s="5">
        <v>0.04</v>
      </c>
      <c r="R34" s="5">
        <v>26.8</v>
      </c>
      <c r="S34" s="5">
        <v>36.4</v>
      </c>
      <c r="T34" s="5">
        <v>23.4</v>
      </c>
      <c r="U34" s="9">
        <v>36.6</v>
      </c>
      <c r="V34" s="10">
        <f t="shared" si="2"/>
        <v>36.522514822655438</v>
      </c>
      <c r="W34" s="5">
        <v>0.7</v>
      </c>
      <c r="X34" s="5">
        <f>0.08+0.33+0.02+0.03</f>
        <v>0.46000000000000008</v>
      </c>
      <c r="Y34">
        <v>1420.948888615847</v>
      </c>
      <c r="Z34">
        <v>3.5358979064534952</v>
      </c>
      <c r="AA34">
        <v>99.967013416664855</v>
      </c>
      <c r="AB34" s="5"/>
    </row>
    <row r="35" spans="1:28" x14ac:dyDescent="0.25">
      <c r="A35" s="2">
        <v>33</v>
      </c>
      <c r="B35" s="5" t="s">
        <v>57</v>
      </c>
      <c r="C35" s="7" t="s">
        <v>79</v>
      </c>
      <c r="D35" s="5" t="s">
        <v>18</v>
      </c>
      <c r="E35" s="5" t="s">
        <v>19</v>
      </c>
      <c r="F35" s="5">
        <v>18</v>
      </c>
      <c r="G35" s="5">
        <v>1</v>
      </c>
      <c r="H35" s="5"/>
      <c r="I35" s="5"/>
      <c r="J35" s="6">
        <v>2019</v>
      </c>
      <c r="K35" s="7">
        <v>43607</v>
      </c>
      <c r="L35" s="7" t="str">
        <f t="shared" si="0"/>
        <v>2019142</v>
      </c>
      <c r="M35" s="8">
        <f t="shared" si="1"/>
        <v>142</v>
      </c>
      <c r="N35" s="5">
        <v>1522</v>
      </c>
      <c r="O35" s="5">
        <v>3</v>
      </c>
      <c r="P35" s="5">
        <v>-2</v>
      </c>
      <c r="Q35" s="5">
        <v>0.04</v>
      </c>
      <c r="R35" s="5">
        <v>26.9</v>
      </c>
      <c r="S35" s="5">
        <v>36.299999999999997</v>
      </c>
      <c r="T35" s="5">
        <v>26.1</v>
      </c>
      <c r="U35" s="9">
        <v>36.5</v>
      </c>
      <c r="V35" s="10">
        <f t="shared" si="2"/>
        <v>36.422514822655437</v>
      </c>
      <c r="W35" s="5">
        <v>3</v>
      </c>
      <c r="X35" s="5">
        <f>0.08+0.33+0.01+0.02+0.03</f>
        <v>0.47000000000000008</v>
      </c>
      <c r="Y35">
        <v>1576.25456244464</v>
      </c>
      <c r="Z35">
        <v>3.8654385391733759</v>
      </c>
      <c r="AA35">
        <v>99.997945116173781</v>
      </c>
      <c r="AB35" s="5"/>
    </row>
    <row r="36" spans="1:28" x14ac:dyDescent="0.25">
      <c r="A36" s="2">
        <v>34</v>
      </c>
      <c r="B36" s="5" t="s">
        <v>57</v>
      </c>
      <c r="C36" s="5" t="s">
        <v>80</v>
      </c>
      <c r="D36" s="5" t="s">
        <v>18</v>
      </c>
      <c r="E36" s="5" t="s">
        <v>19</v>
      </c>
      <c r="F36" s="5">
        <v>18</v>
      </c>
      <c r="G36" s="5">
        <v>1</v>
      </c>
      <c r="H36" s="5"/>
      <c r="I36" s="5"/>
      <c r="J36" s="6">
        <v>2019</v>
      </c>
      <c r="K36" s="7">
        <v>43607</v>
      </c>
      <c r="L36" s="7" t="str">
        <f t="shared" si="0"/>
        <v>2019142</v>
      </c>
      <c r="M36" s="8">
        <f t="shared" si="1"/>
        <v>142</v>
      </c>
      <c r="N36" s="5">
        <v>1519</v>
      </c>
      <c r="O36" s="5">
        <v>3</v>
      </c>
      <c r="P36" s="5">
        <v>-2</v>
      </c>
      <c r="Q36" s="5">
        <v>0.02</v>
      </c>
      <c r="R36" s="5">
        <v>28</v>
      </c>
      <c r="S36" s="5">
        <v>36.799999999999997</v>
      </c>
      <c r="T36" s="5">
        <v>31.5</v>
      </c>
      <c r="U36" s="9">
        <v>36.799999999999997</v>
      </c>
      <c r="V36" s="10">
        <f t="shared" si="2"/>
        <v>36.799999999999997</v>
      </c>
      <c r="W36" s="5">
        <v>0.7</v>
      </c>
      <c r="X36" s="5">
        <f>0.08+0.15+0.01+0.02+0.03</f>
        <v>0.29000000000000004</v>
      </c>
      <c r="Y36">
        <v>1955.0722467165899</v>
      </c>
      <c r="Z36">
        <v>4.041440441811984</v>
      </c>
      <c r="AA36">
        <v>99.999647370939485</v>
      </c>
      <c r="AB36" s="5"/>
    </row>
    <row r="37" spans="1:28" x14ac:dyDescent="0.25">
      <c r="A37" s="2">
        <v>35</v>
      </c>
      <c r="B37" s="5" t="s">
        <v>57</v>
      </c>
      <c r="C37" s="7" t="s">
        <v>81</v>
      </c>
      <c r="D37" s="5" t="s">
        <v>18</v>
      </c>
      <c r="E37" s="5" t="s">
        <v>19</v>
      </c>
      <c r="F37" s="5">
        <v>31</v>
      </c>
      <c r="G37" s="5">
        <v>1</v>
      </c>
      <c r="H37" s="5"/>
      <c r="I37" s="5"/>
      <c r="J37" s="6">
        <v>2019</v>
      </c>
      <c r="K37" s="7">
        <v>43607</v>
      </c>
      <c r="L37" s="7" t="str">
        <f t="shared" si="0"/>
        <v>2019142</v>
      </c>
      <c r="M37" s="8">
        <f t="shared" si="1"/>
        <v>142</v>
      </c>
      <c r="N37" s="5">
        <v>1607</v>
      </c>
      <c r="O37" s="5">
        <v>3</v>
      </c>
      <c r="P37" s="5">
        <v>-2</v>
      </c>
      <c r="Q37" s="5">
        <v>0.01</v>
      </c>
      <c r="R37" s="5">
        <v>26.5</v>
      </c>
      <c r="S37" s="5">
        <v>35.200000000000003</v>
      </c>
      <c r="T37" s="5">
        <v>30.7</v>
      </c>
      <c r="U37" s="9">
        <v>35.200000000000003</v>
      </c>
      <c r="V37" s="10">
        <f t="shared" si="2"/>
        <v>35.200000000000003</v>
      </c>
      <c r="W37" s="5">
        <v>1.2</v>
      </c>
      <c r="X37" s="5">
        <f>0.08+0.06+0.02+0.04</f>
        <v>0.2</v>
      </c>
      <c r="Y37">
        <v>1745.278925302948</v>
      </c>
      <c r="Z37">
        <v>3.117053366605294</v>
      </c>
      <c r="AA37">
        <v>99.517373570658734</v>
      </c>
      <c r="AB37" s="5"/>
    </row>
    <row r="38" spans="1:28" x14ac:dyDescent="0.25">
      <c r="A38" s="2">
        <v>36</v>
      </c>
      <c r="B38" s="5" t="s">
        <v>57</v>
      </c>
      <c r="C38" s="5" t="s">
        <v>82</v>
      </c>
      <c r="D38" s="5" t="s">
        <v>18</v>
      </c>
      <c r="E38" s="5" t="s">
        <v>19</v>
      </c>
      <c r="F38" s="5">
        <v>18</v>
      </c>
      <c r="G38" s="5">
        <v>0</v>
      </c>
      <c r="H38" s="5"/>
      <c r="I38" s="5"/>
      <c r="J38" s="6">
        <v>2019</v>
      </c>
      <c r="K38" s="7">
        <v>43607</v>
      </c>
      <c r="L38" s="7" t="str">
        <f t="shared" si="0"/>
        <v>2019142</v>
      </c>
      <c r="M38" s="8">
        <f t="shared" si="1"/>
        <v>142</v>
      </c>
      <c r="N38" s="5">
        <v>1613</v>
      </c>
      <c r="O38" s="5">
        <v>3</v>
      </c>
      <c r="P38" s="5">
        <v>-2</v>
      </c>
      <c r="Q38" s="5">
        <v>0</v>
      </c>
      <c r="R38" s="5">
        <v>26.5</v>
      </c>
      <c r="S38" s="5">
        <v>35.4</v>
      </c>
      <c r="T38" s="5">
        <v>28.9</v>
      </c>
      <c r="U38" s="9">
        <v>35.4</v>
      </c>
      <c r="V38" s="10">
        <f t="shared" si="2"/>
        <v>35.4</v>
      </c>
      <c r="W38" s="5">
        <v>2</v>
      </c>
      <c r="X38" s="5">
        <f>0.08+0.15+0.02+0.04</f>
        <v>0.28999999999999998</v>
      </c>
      <c r="Y38">
        <v>1661.17161574737</v>
      </c>
      <c r="Z38">
        <v>3.01244614138627</v>
      </c>
      <c r="AA38">
        <v>99.168738344979801</v>
      </c>
      <c r="AB38" s="5"/>
    </row>
    <row r="39" spans="1:28" x14ac:dyDescent="0.25">
      <c r="A39" s="2">
        <v>37</v>
      </c>
      <c r="B39" s="5" t="s">
        <v>57</v>
      </c>
      <c r="C39" s="7" t="s">
        <v>83</v>
      </c>
      <c r="D39" s="5" t="s">
        <v>18</v>
      </c>
      <c r="E39" s="5" t="s">
        <v>19</v>
      </c>
      <c r="F39" s="5">
        <v>29</v>
      </c>
      <c r="G39" s="5">
        <v>0</v>
      </c>
      <c r="H39" s="5"/>
      <c r="I39" s="5"/>
      <c r="J39" s="6">
        <v>2019</v>
      </c>
      <c r="K39" s="7">
        <v>43608</v>
      </c>
      <c r="L39" s="7" t="str">
        <f t="shared" si="0"/>
        <v>2019143</v>
      </c>
      <c r="M39" s="8">
        <f t="shared" si="1"/>
        <v>143</v>
      </c>
      <c r="N39" s="5">
        <v>1549</v>
      </c>
      <c r="O39" s="5">
        <v>3</v>
      </c>
      <c r="P39" s="5">
        <v>-2</v>
      </c>
      <c r="Q39" s="5">
        <v>0.01</v>
      </c>
      <c r="R39" s="5">
        <v>28.6</v>
      </c>
      <c r="S39" s="5">
        <v>36.700000000000003</v>
      </c>
      <c r="T39" s="5">
        <v>35.4</v>
      </c>
      <c r="U39" s="9">
        <v>36.200000000000003</v>
      </c>
      <c r="V39" s="10">
        <f t="shared" si="2"/>
        <v>36.320126536676021</v>
      </c>
      <c r="W39" s="5">
        <v>1.2</v>
      </c>
      <c r="X39" s="5">
        <f>0.08+0.15+0.02+0.04</f>
        <v>0.28999999999999998</v>
      </c>
      <c r="Y39">
        <v>2185.1723778104738</v>
      </c>
      <c r="Z39">
        <v>3.573854913617132</v>
      </c>
      <c r="AA39">
        <v>99.975255714242749</v>
      </c>
      <c r="AB39" s="5"/>
    </row>
    <row r="40" spans="1:28" x14ac:dyDescent="0.25">
      <c r="A40" s="2">
        <v>38</v>
      </c>
      <c r="B40" s="5" t="s">
        <v>57</v>
      </c>
      <c r="C40" s="5" t="s">
        <v>84</v>
      </c>
      <c r="D40" s="5" t="s">
        <v>18</v>
      </c>
      <c r="E40" s="5" t="s">
        <v>19</v>
      </c>
      <c r="F40" s="5">
        <v>19</v>
      </c>
      <c r="G40" s="5">
        <v>1</v>
      </c>
      <c r="H40" s="5"/>
      <c r="I40" s="5"/>
      <c r="J40" s="6">
        <v>2019</v>
      </c>
      <c r="K40" s="7">
        <v>43608</v>
      </c>
      <c r="L40" s="7" t="str">
        <f t="shared" si="0"/>
        <v>2019143</v>
      </c>
      <c r="M40" s="8">
        <f t="shared" si="1"/>
        <v>143</v>
      </c>
      <c r="N40" s="5">
        <v>1553</v>
      </c>
      <c r="O40" s="5">
        <v>4</v>
      </c>
      <c r="P40" s="5">
        <v>-2</v>
      </c>
      <c r="Q40" s="5">
        <v>0</v>
      </c>
      <c r="R40" s="5">
        <v>28.4</v>
      </c>
      <c r="S40" s="5">
        <v>36.200000000000003</v>
      </c>
      <c r="T40" s="5">
        <v>37.299999999999997</v>
      </c>
      <c r="U40" s="9">
        <v>35.9</v>
      </c>
      <c r="V40" s="10">
        <f t="shared" si="2"/>
        <v>35.9</v>
      </c>
      <c r="W40" s="5">
        <v>1.2</v>
      </c>
      <c r="X40" s="5">
        <f>0.08+0.15+0.02+0.04</f>
        <v>0.28999999999999998</v>
      </c>
      <c r="Y40">
        <v>2240.3516588661232</v>
      </c>
      <c r="Z40">
        <v>3.459830237631357</v>
      </c>
      <c r="AA40">
        <v>99.942675589215966</v>
      </c>
      <c r="AB40" s="5"/>
    </row>
    <row r="41" spans="1:28" x14ac:dyDescent="0.25">
      <c r="A41" s="2">
        <v>39</v>
      </c>
      <c r="B41" s="5" t="s">
        <v>57</v>
      </c>
      <c r="C41" s="7" t="s">
        <v>85</v>
      </c>
      <c r="D41" s="5" t="s">
        <v>18</v>
      </c>
      <c r="E41" s="5" t="s">
        <v>19</v>
      </c>
      <c r="F41" s="5">
        <v>25</v>
      </c>
      <c r="G41" s="5">
        <v>1</v>
      </c>
      <c r="H41" s="5"/>
      <c r="I41" s="5"/>
      <c r="J41" s="6">
        <v>2019</v>
      </c>
      <c r="K41" s="7">
        <v>43608</v>
      </c>
      <c r="L41" s="7" t="str">
        <f t="shared" si="0"/>
        <v>2019143</v>
      </c>
      <c r="M41" s="8">
        <f t="shared" si="1"/>
        <v>143</v>
      </c>
      <c r="N41" s="5">
        <v>1553</v>
      </c>
      <c r="O41" s="5">
        <v>3</v>
      </c>
      <c r="P41" s="5">
        <v>-2</v>
      </c>
      <c r="Q41" s="5">
        <v>0.02</v>
      </c>
      <c r="R41" s="5">
        <v>28.9</v>
      </c>
      <c r="S41" s="5">
        <v>36.1</v>
      </c>
      <c r="T41" s="5">
        <v>39.299999999999997</v>
      </c>
      <c r="U41" s="9">
        <v>36.1</v>
      </c>
      <c r="V41" s="10">
        <f t="shared" si="2"/>
        <v>36.1</v>
      </c>
      <c r="W41" s="5">
        <v>1</v>
      </c>
      <c r="X41" s="5">
        <f>0.08+0.06+0.01+0.02+0.03</f>
        <v>0.2</v>
      </c>
      <c r="Y41">
        <v>2347.576123372643</v>
      </c>
      <c r="Z41">
        <v>3.875717398996775</v>
      </c>
      <c r="AA41">
        <v>99.998135597769434</v>
      </c>
      <c r="AB41" s="5"/>
    </row>
    <row r="42" spans="1:28" x14ac:dyDescent="0.25">
      <c r="A42" s="2">
        <v>40</v>
      </c>
      <c r="B42" s="5" t="s">
        <v>57</v>
      </c>
      <c r="C42" s="5" t="s">
        <v>86</v>
      </c>
      <c r="D42" s="5" t="s">
        <v>18</v>
      </c>
      <c r="E42" s="5" t="s">
        <v>19</v>
      </c>
      <c r="F42" s="5">
        <v>19</v>
      </c>
      <c r="G42" s="5">
        <v>0</v>
      </c>
      <c r="H42" s="5"/>
      <c r="I42" s="5"/>
      <c r="J42" s="6">
        <v>2019</v>
      </c>
      <c r="K42" s="7">
        <v>43608</v>
      </c>
      <c r="L42" s="7" t="str">
        <f t="shared" si="0"/>
        <v>2019143</v>
      </c>
      <c r="M42" s="8">
        <f t="shared" si="1"/>
        <v>143</v>
      </c>
      <c r="N42" s="5">
        <v>1101</v>
      </c>
      <c r="O42" s="5">
        <v>0</v>
      </c>
      <c r="P42" s="5">
        <v>0</v>
      </c>
      <c r="Q42" s="5">
        <v>0.06</v>
      </c>
      <c r="R42" s="5">
        <v>25.3</v>
      </c>
      <c r="S42" s="5">
        <v>33.6</v>
      </c>
      <c r="T42" s="5">
        <v>30.4</v>
      </c>
      <c r="U42" s="9">
        <v>33.5</v>
      </c>
      <c r="V42" s="10">
        <f t="shared" si="2"/>
        <v>33.54364916731037</v>
      </c>
      <c r="W42" s="5">
        <v>2</v>
      </c>
      <c r="X42" s="5">
        <f>0.08+0.06+0.02+0.04</f>
        <v>0.2</v>
      </c>
      <c r="Y42">
        <v>1581.33507779262</v>
      </c>
      <c r="Z42">
        <v>2.6737771613462931</v>
      </c>
      <c r="AA42">
        <v>96.394743128305294</v>
      </c>
      <c r="AB42" s="5"/>
    </row>
    <row r="43" spans="1:28" x14ac:dyDescent="0.25">
      <c r="A43" s="2">
        <v>41</v>
      </c>
      <c r="B43" s="5" t="s">
        <v>57</v>
      </c>
      <c r="C43" s="7" t="s">
        <v>87</v>
      </c>
      <c r="D43" s="5" t="s">
        <v>18</v>
      </c>
      <c r="E43" s="5" t="s">
        <v>19</v>
      </c>
      <c r="F43" s="5">
        <v>23</v>
      </c>
      <c r="G43" s="5">
        <v>0</v>
      </c>
      <c r="H43" s="5"/>
      <c r="I43" s="5"/>
      <c r="J43" s="6">
        <v>2019</v>
      </c>
      <c r="K43" s="7">
        <v>43608</v>
      </c>
      <c r="L43" s="7" t="str">
        <f t="shared" si="0"/>
        <v>2019143</v>
      </c>
      <c r="M43" s="8">
        <f t="shared" si="1"/>
        <v>143</v>
      </c>
      <c r="N43" s="5">
        <v>1057</v>
      </c>
      <c r="O43" s="5">
        <v>0</v>
      </c>
      <c r="P43" s="5">
        <v>0</v>
      </c>
      <c r="Q43" s="5">
        <v>0.03</v>
      </c>
      <c r="R43" s="5">
        <v>26.2</v>
      </c>
      <c r="S43" s="5">
        <v>33.700000000000003</v>
      </c>
      <c r="T43" s="5">
        <v>36.4</v>
      </c>
      <c r="U43" s="9">
        <v>33.700000000000003</v>
      </c>
      <c r="V43" s="10">
        <f t="shared" si="2"/>
        <v>33.700000000000003</v>
      </c>
      <c r="W43" s="5">
        <v>1</v>
      </c>
      <c r="X43" s="5">
        <f>0.08+0.06+0.02+0.04</f>
        <v>0.2</v>
      </c>
      <c r="Y43">
        <v>1904.039961851563</v>
      </c>
      <c r="Z43">
        <v>2.820363194948865</v>
      </c>
      <c r="AA43">
        <v>97.988158602548438</v>
      </c>
      <c r="AB43" s="5"/>
    </row>
    <row r="44" spans="1:28" x14ac:dyDescent="0.25">
      <c r="A44" s="2">
        <v>42</v>
      </c>
      <c r="B44" s="5" t="s">
        <v>57</v>
      </c>
      <c r="C44" s="5" t="s">
        <v>88</v>
      </c>
      <c r="D44" s="5" t="s">
        <v>18</v>
      </c>
      <c r="E44" s="5" t="s">
        <v>19</v>
      </c>
      <c r="F44" s="5">
        <v>23</v>
      </c>
      <c r="G44" s="5">
        <v>0</v>
      </c>
      <c r="H44" s="5"/>
      <c r="I44" s="5"/>
      <c r="J44" s="6">
        <v>2019</v>
      </c>
      <c r="K44" s="7">
        <v>43608</v>
      </c>
      <c r="L44" s="7" t="str">
        <f t="shared" si="0"/>
        <v>2019143</v>
      </c>
      <c r="M44" s="8">
        <f t="shared" si="1"/>
        <v>143</v>
      </c>
      <c r="N44" s="5">
        <v>1052</v>
      </c>
      <c r="O44" s="5">
        <v>0</v>
      </c>
      <c r="P44" s="5">
        <v>0</v>
      </c>
      <c r="Q44" s="5">
        <v>0.01</v>
      </c>
      <c r="R44" s="5">
        <v>25.7</v>
      </c>
      <c r="S44" s="5">
        <v>33.6</v>
      </c>
      <c r="T44" s="5">
        <v>38.1</v>
      </c>
      <c r="U44" s="9">
        <v>33.799999999999997</v>
      </c>
      <c r="V44" s="10">
        <f t="shared" si="2"/>
        <v>33.751949385329588</v>
      </c>
      <c r="W44" s="5">
        <v>2</v>
      </c>
      <c r="X44" s="5">
        <f>0.08+0.06+0.02+0.04</f>
        <v>0.2</v>
      </c>
      <c r="Y44">
        <v>1981.870607365094</v>
      </c>
      <c r="Z44">
        <v>2.719823161023923</v>
      </c>
      <c r="AA44">
        <v>96.97429691583821</v>
      </c>
      <c r="AB44" s="5"/>
    </row>
    <row r="45" spans="1:28" x14ac:dyDescent="0.25">
      <c r="A45" s="2">
        <v>43</v>
      </c>
      <c r="B45" s="5" t="s">
        <v>57</v>
      </c>
      <c r="C45" s="7" t="s">
        <v>89</v>
      </c>
      <c r="D45" s="5" t="s">
        <v>18</v>
      </c>
      <c r="E45" s="5" t="s">
        <v>19</v>
      </c>
      <c r="F45" s="5">
        <v>22</v>
      </c>
      <c r="G45" s="5">
        <v>0</v>
      </c>
      <c r="H45" s="5"/>
      <c r="I45" s="5"/>
      <c r="J45" s="6">
        <v>2019</v>
      </c>
      <c r="K45" s="7">
        <v>43608</v>
      </c>
      <c r="L45" s="7" t="str">
        <f t="shared" si="0"/>
        <v>2019143</v>
      </c>
      <c r="M45" s="8">
        <f t="shared" si="1"/>
        <v>143</v>
      </c>
      <c r="N45" s="5">
        <v>1126</v>
      </c>
      <c r="O45" s="5">
        <v>3</v>
      </c>
      <c r="P45" s="5">
        <v>-2</v>
      </c>
      <c r="Q45" s="5">
        <v>0.09</v>
      </c>
      <c r="R45" s="5">
        <v>26.3</v>
      </c>
      <c r="S45" s="5">
        <v>34.5</v>
      </c>
      <c r="T45" s="5">
        <v>31.7</v>
      </c>
      <c r="U45" s="9">
        <v>34.700000000000003</v>
      </c>
      <c r="V45" s="10">
        <f t="shared" si="2"/>
        <v>34.60263340389897</v>
      </c>
      <c r="W45" s="5">
        <v>1</v>
      </c>
      <c r="X45" s="5">
        <f>X40</f>
        <v>0.28999999999999998</v>
      </c>
      <c r="Y45">
        <v>1733.6624823399859</v>
      </c>
      <c r="Z45">
        <v>3.1432571643311271</v>
      </c>
      <c r="AA45">
        <v>99.581903787388939</v>
      </c>
      <c r="AB45" s="5"/>
    </row>
    <row r="46" spans="1:28" x14ac:dyDescent="0.25">
      <c r="A46" s="2">
        <v>44</v>
      </c>
      <c r="B46" s="5" t="s">
        <v>57</v>
      </c>
      <c r="C46" s="5" t="s">
        <v>90</v>
      </c>
      <c r="D46" s="5" t="s">
        <v>18</v>
      </c>
      <c r="E46" s="5" t="s">
        <v>19</v>
      </c>
      <c r="F46" s="5">
        <v>16</v>
      </c>
      <c r="G46" s="5">
        <v>0</v>
      </c>
      <c r="H46" s="5"/>
      <c r="I46" s="5"/>
      <c r="J46" s="6">
        <v>2019</v>
      </c>
      <c r="K46" s="7">
        <v>43608</v>
      </c>
      <c r="L46" s="7" t="str">
        <f t="shared" si="0"/>
        <v>2019143</v>
      </c>
      <c r="M46" s="8">
        <f t="shared" si="1"/>
        <v>143</v>
      </c>
      <c r="N46" s="5">
        <v>1123</v>
      </c>
      <c r="O46" s="5">
        <v>3</v>
      </c>
      <c r="P46" s="5">
        <v>-2</v>
      </c>
      <c r="Q46" s="5">
        <v>0.14000000000000001</v>
      </c>
      <c r="R46" s="5">
        <v>26.5</v>
      </c>
      <c r="S46" s="5">
        <v>34.5</v>
      </c>
      <c r="T46" s="5">
        <v>33.4</v>
      </c>
      <c r="U46" s="9">
        <v>34.200000000000003</v>
      </c>
      <c r="V46" s="10">
        <f t="shared" si="2"/>
        <v>34.362588032535058</v>
      </c>
      <c r="W46" s="5">
        <v>1</v>
      </c>
      <c r="X46" s="5">
        <f>X41</f>
        <v>0.2</v>
      </c>
      <c r="Y46">
        <v>1826.6349183014361</v>
      </c>
      <c r="Z46">
        <v>3.0891459299648392</v>
      </c>
      <c r="AA46">
        <v>99.439501724471938</v>
      </c>
      <c r="AB46" s="5"/>
    </row>
    <row r="47" spans="1:28" x14ac:dyDescent="0.25">
      <c r="A47" s="2">
        <v>45</v>
      </c>
      <c r="B47" s="5" t="s">
        <v>57</v>
      </c>
      <c r="C47" s="7" t="s">
        <v>91</v>
      </c>
      <c r="D47" s="5" t="s">
        <v>18</v>
      </c>
      <c r="E47" s="5" t="s">
        <v>19</v>
      </c>
      <c r="F47" s="5">
        <v>20</v>
      </c>
      <c r="G47" s="5">
        <v>0</v>
      </c>
      <c r="H47" s="5"/>
      <c r="I47" s="5"/>
      <c r="J47" s="6">
        <v>2019</v>
      </c>
      <c r="K47" s="7">
        <v>43608</v>
      </c>
      <c r="L47" s="7" t="str">
        <f t="shared" si="0"/>
        <v>2019143</v>
      </c>
      <c r="M47" s="8">
        <f t="shared" si="1"/>
        <v>143</v>
      </c>
      <c r="N47" s="5">
        <v>1121</v>
      </c>
      <c r="O47" s="5">
        <v>3</v>
      </c>
      <c r="P47" s="5">
        <v>-2</v>
      </c>
      <c r="Q47" s="5">
        <v>0.04</v>
      </c>
      <c r="R47" s="5">
        <v>27.4</v>
      </c>
      <c r="S47" s="5">
        <v>34.799999999999997</v>
      </c>
      <c r="T47" s="5">
        <v>35.299999999999997</v>
      </c>
      <c r="U47" s="9">
        <v>34.700000000000003</v>
      </c>
      <c r="V47" s="10">
        <f t="shared" si="2"/>
        <v>34.738742588672281</v>
      </c>
      <c r="W47" s="5">
        <v>1</v>
      </c>
      <c r="X47" s="5">
        <f>0.08+0.15+0.02+0.02</f>
        <v>0.26999999999999996</v>
      </c>
      <c r="Y47">
        <v>1962.9067525173459</v>
      </c>
      <c r="Z47">
        <v>3.2130275858535788</v>
      </c>
      <c r="AA47">
        <v>99.718916629300011</v>
      </c>
      <c r="AB47" s="5"/>
    </row>
    <row r="48" spans="1:28" x14ac:dyDescent="0.25">
      <c r="A48" s="2">
        <v>46</v>
      </c>
      <c r="B48" s="5" t="s">
        <v>57</v>
      </c>
      <c r="C48" s="5" t="s">
        <v>92</v>
      </c>
      <c r="D48" s="5" t="s">
        <v>18</v>
      </c>
      <c r="E48" s="5" t="s">
        <v>19</v>
      </c>
      <c r="F48" s="5">
        <v>20</v>
      </c>
      <c r="G48" s="5">
        <v>0</v>
      </c>
      <c r="H48" s="5"/>
      <c r="I48" s="5"/>
      <c r="J48" s="6">
        <v>2019</v>
      </c>
      <c r="K48" s="7">
        <v>43608</v>
      </c>
      <c r="L48" s="7" t="str">
        <f t="shared" si="0"/>
        <v>2019143</v>
      </c>
      <c r="M48" s="8">
        <f t="shared" si="1"/>
        <v>143</v>
      </c>
      <c r="N48" s="5">
        <v>1119</v>
      </c>
      <c r="O48" s="5">
        <v>3</v>
      </c>
      <c r="P48" s="5">
        <v>-2</v>
      </c>
      <c r="Q48" s="5">
        <v>0.06</v>
      </c>
      <c r="R48" s="5">
        <v>27.1</v>
      </c>
      <c r="S48" s="5">
        <v>34.799999999999997</v>
      </c>
      <c r="T48" s="5">
        <v>36.4</v>
      </c>
      <c r="U48" s="9">
        <v>35</v>
      </c>
      <c r="V48" s="10">
        <f t="shared" si="2"/>
        <v>34.912701665379259</v>
      </c>
      <c r="W48" s="5">
        <v>1</v>
      </c>
      <c r="X48" s="5">
        <f>0.08+0.15+0.02+0.04</f>
        <v>0.28999999999999998</v>
      </c>
      <c r="Y48">
        <v>2024.0738184598131</v>
      </c>
      <c r="Z48">
        <v>3.315659159442355</v>
      </c>
      <c r="AA48">
        <v>99.849536500740214</v>
      </c>
      <c r="AB48" s="5"/>
    </row>
    <row r="49" spans="1:28" x14ac:dyDescent="0.25">
      <c r="A49" s="2">
        <v>47</v>
      </c>
      <c r="B49" s="5" t="s">
        <v>57</v>
      </c>
      <c r="C49" s="7" t="s">
        <v>93</v>
      </c>
      <c r="D49" s="5" t="s">
        <v>18</v>
      </c>
      <c r="E49" s="5" t="s">
        <v>19</v>
      </c>
      <c r="F49" s="5">
        <v>21</v>
      </c>
      <c r="G49" s="5">
        <v>0</v>
      </c>
      <c r="H49" s="5"/>
      <c r="I49" s="5"/>
      <c r="J49" s="6">
        <v>2019</v>
      </c>
      <c r="K49" s="7">
        <v>43608</v>
      </c>
      <c r="L49" s="7" t="str">
        <f t="shared" si="0"/>
        <v>2019143</v>
      </c>
      <c r="M49" s="8">
        <f t="shared" si="1"/>
        <v>143</v>
      </c>
      <c r="N49" s="5">
        <v>1117</v>
      </c>
      <c r="O49" s="5">
        <v>3</v>
      </c>
      <c r="P49" s="5">
        <v>-2</v>
      </c>
      <c r="Q49" s="5">
        <v>0.03</v>
      </c>
      <c r="R49" s="5">
        <v>27.5</v>
      </c>
      <c r="S49" s="5">
        <v>34.700000000000003</v>
      </c>
      <c r="T49" s="5">
        <v>32.299999999999997</v>
      </c>
      <c r="U49" s="9">
        <v>35.200000000000003</v>
      </c>
      <c r="V49" s="10">
        <f t="shared" si="2"/>
        <v>35.02305531606774</v>
      </c>
      <c r="W49" s="5">
        <v>1</v>
      </c>
      <c r="X49" s="5">
        <f>0.08+0.15+0.02+0.04</f>
        <v>0.28999999999999998</v>
      </c>
      <c r="Y49">
        <v>1786.1696148492931</v>
      </c>
      <c r="Z49">
        <v>3.260643831387064</v>
      </c>
      <c r="AA49">
        <v>99.788358175457276</v>
      </c>
      <c r="AB49" s="5"/>
    </row>
    <row r="50" spans="1:28" x14ac:dyDescent="0.25">
      <c r="A50" s="2">
        <v>48</v>
      </c>
      <c r="B50" s="5" t="s">
        <v>57</v>
      </c>
      <c r="C50" s="5" t="s">
        <v>94</v>
      </c>
      <c r="D50" s="5" t="s">
        <v>18</v>
      </c>
      <c r="E50" s="5" t="s">
        <v>19</v>
      </c>
      <c r="F50" s="5">
        <v>19</v>
      </c>
      <c r="G50" s="5">
        <v>0</v>
      </c>
      <c r="H50" s="5"/>
      <c r="I50" s="5"/>
      <c r="J50" s="6">
        <v>2019</v>
      </c>
      <c r="K50" s="7">
        <v>43608</v>
      </c>
      <c r="L50" s="7" t="str">
        <f t="shared" si="0"/>
        <v>2019143</v>
      </c>
      <c r="M50" s="8">
        <f t="shared" si="1"/>
        <v>143</v>
      </c>
      <c r="N50" s="5">
        <v>1114</v>
      </c>
      <c r="O50" s="5">
        <v>3</v>
      </c>
      <c r="P50" s="5">
        <v>-2</v>
      </c>
      <c r="Q50" s="5">
        <v>7.0000000000000007E-2</v>
      </c>
      <c r="R50" s="5">
        <v>26.5</v>
      </c>
      <c r="S50" s="5">
        <v>34.200000000000003</v>
      </c>
      <c r="T50" s="5">
        <v>36.5</v>
      </c>
      <c r="U50" s="9">
        <v>34.6</v>
      </c>
      <c r="V50" s="10">
        <f t="shared" si="2"/>
        <v>34.417786631287896</v>
      </c>
      <c r="W50" s="5">
        <v>1</v>
      </c>
      <c r="X50" s="5">
        <f>0.08+0.06+0.02+0.04</f>
        <v>0.2</v>
      </c>
      <c r="Y50">
        <v>1963.1908580307891</v>
      </c>
      <c r="Z50">
        <v>3.1365615108597402</v>
      </c>
      <c r="AA50">
        <v>99.566161079613295</v>
      </c>
      <c r="AB50" s="5"/>
    </row>
    <row r="51" spans="1:28" x14ac:dyDescent="0.25">
      <c r="A51" s="2">
        <v>49</v>
      </c>
      <c r="B51" s="5" t="s">
        <v>57</v>
      </c>
      <c r="C51" s="7" t="s">
        <v>95</v>
      </c>
      <c r="D51" s="5" t="s">
        <v>18</v>
      </c>
      <c r="E51" s="5" t="s">
        <v>19</v>
      </c>
      <c r="F51" s="5">
        <v>18</v>
      </c>
      <c r="G51" s="5">
        <v>0</v>
      </c>
      <c r="H51" s="5"/>
      <c r="I51" s="5"/>
      <c r="J51" s="6">
        <v>2019</v>
      </c>
      <c r="K51" s="7">
        <v>43608</v>
      </c>
      <c r="L51" s="7" t="str">
        <f t="shared" si="0"/>
        <v>2019143</v>
      </c>
      <c r="M51" s="8">
        <f t="shared" si="1"/>
        <v>143</v>
      </c>
      <c r="N51" s="5">
        <v>1110</v>
      </c>
      <c r="O51" s="5">
        <v>3</v>
      </c>
      <c r="P51" s="5">
        <v>-2</v>
      </c>
      <c r="Q51" s="5">
        <v>7.0000000000000007E-2</v>
      </c>
      <c r="R51" s="5">
        <v>25.7</v>
      </c>
      <c r="S51" s="5">
        <v>34</v>
      </c>
      <c r="T51" s="5">
        <v>32.200000000000003</v>
      </c>
      <c r="U51" s="9">
        <v>34.4</v>
      </c>
      <c r="V51" s="10">
        <f t="shared" si="2"/>
        <v>34.2177866312879</v>
      </c>
      <c r="W51" s="5">
        <v>1</v>
      </c>
      <c r="X51" s="5">
        <f>0.08+0.15+0.02+0.04+0.13</f>
        <v>0.42</v>
      </c>
      <c r="Y51">
        <v>1712.7457036918561</v>
      </c>
      <c r="Z51">
        <v>2.9737188686430001</v>
      </c>
      <c r="AA51">
        <v>98.995004242418645</v>
      </c>
      <c r="AB51" s="5"/>
    </row>
    <row r="52" spans="1:28" x14ac:dyDescent="0.25">
      <c r="A52" s="2">
        <v>50</v>
      </c>
      <c r="B52" s="5" t="s">
        <v>57</v>
      </c>
      <c r="C52" s="5" t="s">
        <v>96</v>
      </c>
      <c r="D52" s="5" t="s">
        <v>18</v>
      </c>
      <c r="E52" s="5" t="s">
        <v>19</v>
      </c>
      <c r="F52" s="5">
        <v>19</v>
      </c>
      <c r="G52" s="5">
        <v>0</v>
      </c>
      <c r="H52" s="5"/>
      <c r="I52" s="5"/>
      <c r="J52" s="6">
        <v>2019</v>
      </c>
      <c r="K52" s="7">
        <v>43608</v>
      </c>
      <c r="L52" s="7" t="str">
        <f t="shared" si="0"/>
        <v>2019143</v>
      </c>
      <c r="M52" s="8">
        <f t="shared" si="1"/>
        <v>143</v>
      </c>
      <c r="N52" s="5">
        <v>1137</v>
      </c>
      <c r="O52" s="5">
        <v>4</v>
      </c>
      <c r="P52" s="5">
        <v>-2</v>
      </c>
      <c r="Q52" s="5">
        <v>0</v>
      </c>
      <c r="R52" s="5">
        <v>27.9</v>
      </c>
      <c r="S52" s="5">
        <v>34.4</v>
      </c>
      <c r="T52" s="5">
        <v>42.2</v>
      </c>
      <c r="U52" s="9">
        <v>34.4</v>
      </c>
      <c r="V52" s="10">
        <f t="shared" si="2"/>
        <v>34.4</v>
      </c>
      <c r="W52" s="5">
        <v>2</v>
      </c>
      <c r="X52" s="5">
        <f>0.06+0.02+0.04</f>
        <v>0.12</v>
      </c>
      <c r="Y52">
        <v>2295.1318420784319</v>
      </c>
      <c r="Z52">
        <v>2.9530249592201061</v>
      </c>
      <c r="AA52">
        <v>98.890471380146352</v>
      </c>
      <c r="AB52" s="5"/>
    </row>
    <row r="53" spans="1:28" x14ac:dyDescent="0.25">
      <c r="A53" s="2">
        <v>51</v>
      </c>
      <c r="B53" s="5" t="s">
        <v>57</v>
      </c>
      <c r="C53" s="7" t="s">
        <v>97</v>
      </c>
      <c r="D53" s="5" t="s">
        <v>18</v>
      </c>
      <c r="E53" s="5" t="s">
        <v>19</v>
      </c>
      <c r="F53" s="5">
        <v>16</v>
      </c>
      <c r="G53" s="5">
        <v>0</v>
      </c>
      <c r="H53" s="5"/>
      <c r="I53" s="5"/>
      <c r="J53" s="6">
        <v>2019</v>
      </c>
      <c r="K53" s="7">
        <v>43608</v>
      </c>
      <c r="L53" s="7" t="str">
        <f t="shared" si="0"/>
        <v>2019143</v>
      </c>
      <c r="M53" s="8">
        <f t="shared" si="1"/>
        <v>143</v>
      </c>
      <c r="N53" s="5">
        <v>1145</v>
      </c>
      <c r="O53" s="5">
        <v>3</v>
      </c>
      <c r="P53" s="5">
        <v>-2</v>
      </c>
      <c r="Q53" s="5">
        <v>0.01</v>
      </c>
      <c r="R53" s="5">
        <v>27.4</v>
      </c>
      <c r="S53" s="5">
        <v>34.299999999999997</v>
      </c>
      <c r="T53" s="5">
        <v>43.1</v>
      </c>
      <c r="U53" s="9">
        <v>34.200000000000003</v>
      </c>
      <c r="V53" s="10">
        <f t="shared" si="2"/>
        <v>34.224025307335204</v>
      </c>
      <c r="W53" s="5">
        <v>0.7</v>
      </c>
      <c r="X53" s="5">
        <f>0.08+0.15+0.02+0.04</f>
        <v>0.28999999999999998</v>
      </c>
      <c r="Y53">
        <v>2331.0982667539479</v>
      </c>
      <c r="Z53">
        <v>2.7759382169149149</v>
      </c>
      <c r="AA53">
        <v>97.579996195696978</v>
      </c>
      <c r="AB53" s="5"/>
    </row>
    <row r="54" spans="1:28" x14ac:dyDescent="0.25">
      <c r="A54" s="2">
        <v>52</v>
      </c>
      <c r="B54" s="5" t="s">
        <v>57</v>
      </c>
      <c r="C54" s="5" t="s">
        <v>98</v>
      </c>
      <c r="D54" s="5" t="s">
        <v>18</v>
      </c>
      <c r="E54" s="5" t="s">
        <v>19</v>
      </c>
      <c r="F54" s="5">
        <v>19</v>
      </c>
      <c r="G54" s="5">
        <v>0</v>
      </c>
      <c r="H54" s="5"/>
      <c r="I54" s="5"/>
      <c r="J54" s="6">
        <v>2019</v>
      </c>
      <c r="K54" s="7">
        <v>43608</v>
      </c>
      <c r="L54" s="7" t="str">
        <f t="shared" si="0"/>
        <v>2019143</v>
      </c>
      <c r="M54" s="8">
        <f t="shared" si="1"/>
        <v>143</v>
      </c>
      <c r="N54" s="5">
        <v>1144</v>
      </c>
      <c r="O54" s="5">
        <v>3</v>
      </c>
      <c r="P54" s="5">
        <v>-2</v>
      </c>
      <c r="Q54" s="5">
        <v>0.03</v>
      </c>
      <c r="R54" s="5">
        <v>27.9</v>
      </c>
      <c r="S54" s="5">
        <v>34.299999999999997</v>
      </c>
      <c r="T54" s="5">
        <v>44</v>
      </c>
      <c r="U54" s="9">
        <v>34.299999999999997</v>
      </c>
      <c r="V54" s="10">
        <f t="shared" si="2"/>
        <v>34.299999999999997</v>
      </c>
      <c r="W54" s="5">
        <v>0.7</v>
      </c>
      <c r="X54" s="5">
        <f>0.08+0.06+0.02+0.04</f>
        <v>0.2</v>
      </c>
      <c r="Y54">
        <v>2379.77549274185</v>
      </c>
      <c r="Z54">
        <v>2.8194779745977439</v>
      </c>
      <c r="AA54">
        <v>97.980599715673307</v>
      </c>
      <c r="AB54" s="5"/>
    </row>
    <row r="55" spans="1:28" x14ac:dyDescent="0.25">
      <c r="A55" s="2">
        <v>53</v>
      </c>
      <c r="B55" s="5" t="s">
        <v>57</v>
      </c>
      <c r="C55" s="7" t="s">
        <v>99</v>
      </c>
      <c r="D55" s="5" t="s">
        <v>18</v>
      </c>
      <c r="E55" s="5" t="s">
        <v>19</v>
      </c>
      <c r="F55" s="5">
        <v>20</v>
      </c>
      <c r="G55" s="5">
        <v>0</v>
      </c>
      <c r="H55" s="5"/>
      <c r="I55" s="5"/>
      <c r="J55" s="6">
        <v>2019</v>
      </c>
      <c r="K55" s="7">
        <v>43608</v>
      </c>
      <c r="L55" s="7" t="str">
        <f t="shared" si="0"/>
        <v>2019143</v>
      </c>
      <c r="M55" s="8">
        <f t="shared" si="1"/>
        <v>143</v>
      </c>
      <c r="N55" s="5">
        <v>1141</v>
      </c>
      <c r="O55" s="5">
        <v>3</v>
      </c>
      <c r="P55" s="5">
        <v>-2</v>
      </c>
      <c r="Q55" s="5">
        <v>0.01</v>
      </c>
      <c r="R55" s="5">
        <v>27.5</v>
      </c>
      <c r="S55" s="5">
        <v>34.4</v>
      </c>
      <c r="T55" s="5">
        <v>42.2</v>
      </c>
      <c r="U55" s="9">
        <v>34.4</v>
      </c>
      <c r="V55" s="10">
        <f t="shared" si="2"/>
        <v>34.4</v>
      </c>
      <c r="W55" s="5">
        <v>0.7</v>
      </c>
      <c r="X55" s="5">
        <f>0.08+0.06+0.02+0.04</f>
        <v>0.2</v>
      </c>
      <c r="Y55">
        <v>2295.1318420784319</v>
      </c>
      <c r="Z55">
        <v>2.8421980314254989</v>
      </c>
      <c r="AA55">
        <v>98.167569631739639</v>
      </c>
      <c r="AB55" s="5"/>
    </row>
    <row r="56" spans="1:28" x14ac:dyDescent="0.25">
      <c r="A56" s="2">
        <v>54</v>
      </c>
      <c r="B56" s="5" t="s">
        <v>57</v>
      </c>
      <c r="C56" s="5" t="s">
        <v>100</v>
      </c>
      <c r="D56" s="5" t="s">
        <v>18</v>
      </c>
      <c r="E56" s="5" t="s">
        <v>19</v>
      </c>
      <c r="F56" s="5">
        <v>19</v>
      </c>
      <c r="G56" s="5">
        <v>0</v>
      </c>
      <c r="H56" s="5"/>
      <c r="I56" s="5"/>
      <c r="J56" s="6">
        <v>2019</v>
      </c>
      <c r="K56" s="7">
        <v>43608</v>
      </c>
      <c r="L56" s="7" t="str">
        <f t="shared" si="0"/>
        <v>2019143</v>
      </c>
      <c r="M56" s="8">
        <f t="shared" si="1"/>
        <v>143</v>
      </c>
      <c r="N56" s="5">
        <v>1139</v>
      </c>
      <c r="O56" s="5">
        <v>3</v>
      </c>
      <c r="P56" s="5">
        <v>-2</v>
      </c>
      <c r="Q56" s="5">
        <v>0.02</v>
      </c>
      <c r="R56" s="5">
        <v>27.5</v>
      </c>
      <c r="S56" s="5">
        <v>34.4</v>
      </c>
      <c r="T56" s="5">
        <v>43</v>
      </c>
      <c r="U56" s="9">
        <v>34.4</v>
      </c>
      <c r="V56" s="10">
        <f t="shared" si="2"/>
        <v>34.4</v>
      </c>
      <c r="W56" s="5">
        <v>1</v>
      </c>
      <c r="X56" s="5">
        <f>0.08+0.06+0.02+0.04</f>
        <v>0.2</v>
      </c>
      <c r="Y56">
        <v>2338.6414504590662</v>
      </c>
      <c r="Z56">
        <v>3.1808375255997152</v>
      </c>
      <c r="AA56">
        <v>99.661485580182372</v>
      </c>
      <c r="AB56" s="5"/>
    </row>
    <row r="57" spans="1:28" x14ac:dyDescent="0.25">
      <c r="A57" s="2">
        <v>55</v>
      </c>
      <c r="B57" s="5" t="s">
        <v>57</v>
      </c>
      <c r="C57" s="7" t="s">
        <v>101</v>
      </c>
      <c r="D57" s="5" t="s">
        <v>18</v>
      </c>
      <c r="E57" s="5" t="s">
        <v>19</v>
      </c>
      <c r="F57" s="5">
        <v>18</v>
      </c>
      <c r="G57" s="5">
        <v>0</v>
      </c>
      <c r="H57" s="5"/>
      <c r="I57" s="5"/>
      <c r="J57" s="6">
        <v>2019</v>
      </c>
      <c r="K57" s="7">
        <v>43608</v>
      </c>
      <c r="L57" s="7" t="str">
        <f t="shared" si="0"/>
        <v>2019143</v>
      </c>
      <c r="M57" s="8">
        <f t="shared" si="1"/>
        <v>143</v>
      </c>
      <c r="N57" s="5">
        <v>1148</v>
      </c>
      <c r="O57" s="5">
        <v>3</v>
      </c>
      <c r="P57" s="5">
        <v>-2</v>
      </c>
      <c r="Q57" s="5">
        <v>0.01</v>
      </c>
      <c r="R57" s="5">
        <v>27.7</v>
      </c>
      <c r="S57" s="5">
        <v>34.1</v>
      </c>
      <c r="T57" s="5">
        <v>40.5</v>
      </c>
      <c r="U57" s="9">
        <v>34</v>
      </c>
      <c r="V57" s="10">
        <f t="shared" si="2"/>
        <v>34.024025307335208</v>
      </c>
      <c r="W57" s="5">
        <v>2</v>
      </c>
      <c r="X57" s="5">
        <f>0.08+0.06+0.02+0.04</f>
        <v>0.2</v>
      </c>
      <c r="Y57">
        <v>2166.253365078881</v>
      </c>
      <c r="Z57">
        <v>2.8345157421606761</v>
      </c>
      <c r="AA57">
        <v>98.10597084052705</v>
      </c>
      <c r="AB57" s="5"/>
    </row>
    <row r="58" spans="1:28" x14ac:dyDescent="0.25">
      <c r="A58" s="2">
        <v>56</v>
      </c>
      <c r="B58" s="5" t="s">
        <v>57</v>
      </c>
      <c r="C58" s="5" t="s">
        <v>102</v>
      </c>
      <c r="D58" s="5" t="s">
        <v>18</v>
      </c>
      <c r="E58" s="5" t="s">
        <v>19</v>
      </c>
      <c r="F58" s="5">
        <v>19</v>
      </c>
      <c r="G58" s="5">
        <v>0</v>
      </c>
      <c r="H58" s="5"/>
      <c r="I58" s="5"/>
      <c r="J58" s="6">
        <v>2019</v>
      </c>
      <c r="K58" s="7">
        <v>43608</v>
      </c>
      <c r="L58" s="7" t="str">
        <f t="shared" si="0"/>
        <v>2019143</v>
      </c>
      <c r="M58" s="8">
        <f t="shared" si="1"/>
        <v>143</v>
      </c>
      <c r="N58" s="5">
        <v>1156</v>
      </c>
      <c r="O58" s="5">
        <v>3</v>
      </c>
      <c r="P58" s="5">
        <v>-2</v>
      </c>
      <c r="Q58" s="5">
        <v>0.08</v>
      </c>
      <c r="R58" s="5">
        <v>28</v>
      </c>
      <c r="S58" s="5">
        <v>35</v>
      </c>
      <c r="T58" s="5">
        <v>43.4</v>
      </c>
      <c r="U58" s="9">
        <v>35.200000000000003</v>
      </c>
      <c r="V58" s="10">
        <f t="shared" si="2"/>
        <v>35.105572809000087</v>
      </c>
      <c r="W58" s="5">
        <v>1</v>
      </c>
      <c r="X58" s="5">
        <f>0.08+0.06+0.13+0.02+0.04</f>
        <v>0.33</v>
      </c>
      <c r="Y58">
        <v>2440.1637543096249</v>
      </c>
      <c r="Z58">
        <v>3.503993365676195</v>
      </c>
      <c r="AA58">
        <v>99.958251470481457</v>
      </c>
      <c r="AB58" s="5"/>
    </row>
    <row r="59" spans="1:28" x14ac:dyDescent="0.25">
      <c r="A59" s="2">
        <v>57</v>
      </c>
      <c r="B59" s="5" t="s">
        <v>57</v>
      </c>
      <c r="C59" s="7" t="s">
        <v>103</v>
      </c>
      <c r="D59" s="5" t="s">
        <v>18</v>
      </c>
      <c r="E59" s="5" t="s">
        <v>19</v>
      </c>
      <c r="F59" s="5">
        <v>19</v>
      </c>
      <c r="G59" s="5">
        <v>0</v>
      </c>
      <c r="H59" s="5"/>
      <c r="I59" s="5"/>
      <c r="J59" s="6">
        <v>2019</v>
      </c>
      <c r="K59" s="7">
        <v>43608</v>
      </c>
      <c r="L59" s="7" t="str">
        <f t="shared" si="0"/>
        <v>2019143</v>
      </c>
      <c r="M59" s="8">
        <f t="shared" si="1"/>
        <v>143</v>
      </c>
      <c r="N59" s="5">
        <v>1159</v>
      </c>
      <c r="O59" s="5">
        <v>3</v>
      </c>
      <c r="P59" s="5">
        <v>-2</v>
      </c>
      <c r="Q59" s="5">
        <v>0.1</v>
      </c>
      <c r="R59" s="5">
        <v>27.9</v>
      </c>
      <c r="S59" s="5">
        <v>35</v>
      </c>
      <c r="T59" s="5">
        <v>40.1</v>
      </c>
      <c r="U59" s="9">
        <v>35</v>
      </c>
      <c r="V59" s="10">
        <f t="shared" si="2"/>
        <v>35</v>
      </c>
      <c r="W59" s="5">
        <v>2</v>
      </c>
      <c r="X59" s="5">
        <f>0.08+0.15+0.02+0.04</f>
        <v>0.28999999999999998</v>
      </c>
      <c r="Y59">
        <v>2254.6213490280179</v>
      </c>
      <c r="Z59">
        <v>3.0898324758626701</v>
      </c>
      <c r="AA59">
        <v>99.441538061100644</v>
      </c>
      <c r="AB59" s="5"/>
    </row>
    <row r="60" spans="1:28" x14ac:dyDescent="0.25">
      <c r="A60" s="2">
        <v>58</v>
      </c>
      <c r="B60" s="5" t="s">
        <v>57</v>
      </c>
      <c r="C60" s="5" t="s">
        <v>104</v>
      </c>
      <c r="D60" s="5" t="s">
        <v>18</v>
      </c>
      <c r="E60" s="5" t="s">
        <v>19</v>
      </c>
      <c r="F60" s="5">
        <v>19</v>
      </c>
      <c r="G60" s="5">
        <v>0</v>
      </c>
      <c r="H60" s="5"/>
      <c r="I60" s="5"/>
      <c r="J60" s="6">
        <v>2019</v>
      </c>
      <c r="K60" s="7">
        <v>43608</v>
      </c>
      <c r="L60" s="7" t="str">
        <f t="shared" si="0"/>
        <v>2019143</v>
      </c>
      <c r="M60" s="8">
        <f t="shared" si="1"/>
        <v>143</v>
      </c>
      <c r="N60" s="5">
        <v>1200</v>
      </c>
      <c r="O60" s="5">
        <v>3</v>
      </c>
      <c r="P60" s="5">
        <v>-2</v>
      </c>
      <c r="Q60" s="5">
        <v>0.09</v>
      </c>
      <c r="R60" s="5">
        <v>28.2</v>
      </c>
      <c r="S60" s="5">
        <v>35</v>
      </c>
      <c r="T60" s="5">
        <v>44.2</v>
      </c>
      <c r="U60" s="9">
        <v>34.9</v>
      </c>
      <c r="V60" s="10">
        <f t="shared" si="2"/>
        <v>34.948683298050511</v>
      </c>
      <c r="W60" s="5">
        <v>2</v>
      </c>
      <c r="X60" s="5">
        <f>0.08+0.15+0.02+0.04</f>
        <v>0.28999999999999998</v>
      </c>
      <c r="Y60">
        <v>2485.1437313475908</v>
      </c>
      <c r="Z60">
        <v>3.106431716399634</v>
      </c>
      <c r="AA60">
        <v>99.488897237765144</v>
      </c>
      <c r="AB60" s="5"/>
    </row>
    <row r="61" spans="1:28" x14ac:dyDescent="0.25">
      <c r="A61" s="2">
        <v>59</v>
      </c>
      <c r="B61" s="5" t="s">
        <v>57</v>
      </c>
      <c r="C61" s="5" t="s">
        <v>105</v>
      </c>
      <c r="D61" s="5" t="s">
        <v>18</v>
      </c>
      <c r="E61" s="5" t="s">
        <v>19</v>
      </c>
      <c r="F61" s="5">
        <v>18</v>
      </c>
      <c r="G61" s="5">
        <v>0</v>
      </c>
      <c r="H61" s="5"/>
      <c r="I61" s="5"/>
      <c r="J61" s="6">
        <v>2019</v>
      </c>
      <c r="K61" s="7">
        <v>43608</v>
      </c>
      <c r="L61" s="7" t="str">
        <f t="shared" si="0"/>
        <v>2019143</v>
      </c>
      <c r="M61" s="8">
        <f t="shared" si="1"/>
        <v>143</v>
      </c>
      <c r="N61" s="5">
        <v>1202</v>
      </c>
      <c r="O61" s="5">
        <v>3</v>
      </c>
      <c r="P61" s="5">
        <v>-2</v>
      </c>
      <c r="Q61" s="5">
        <v>0.09</v>
      </c>
      <c r="R61" s="5">
        <v>27.5</v>
      </c>
      <c r="S61" s="5">
        <v>35.1</v>
      </c>
      <c r="T61" s="5">
        <v>31.1</v>
      </c>
      <c r="U61" s="9">
        <v>35</v>
      </c>
      <c r="V61" s="10">
        <f t="shared" si="2"/>
        <v>35.048683298050513</v>
      </c>
      <c r="W61" s="5">
        <v>2</v>
      </c>
      <c r="X61" s="5">
        <f>0.08+0.15+0.02+0.04</f>
        <v>0.28999999999999998</v>
      </c>
      <c r="Y61">
        <v>1758.284409526374</v>
      </c>
      <c r="Z61">
        <v>3.0072767073498938</v>
      </c>
      <c r="AA61">
        <v>99.147110212450741</v>
      </c>
      <c r="AB61" s="5"/>
    </row>
    <row r="62" spans="1:28" x14ac:dyDescent="0.25">
      <c r="A62" s="2">
        <v>60</v>
      </c>
      <c r="B62" s="5" t="s">
        <v>57</v>
      </c>
      <c r="C62" s="5" t="s">
        <v>106</v>
      </c>
      <c r="D62" s="5" t="s">
        <v>18</v>
      </c>
      <c r="E62" s="5" t="s">
        <v>19</v>
      </c>
      <c r="F62" s="5">
        <v>18</v>
      </c>
      <c r="G62" s="5">
        <v>1</v>
      </c>
      <c r="H62" s="5"/>
      <c r="I62" s="5"/>
      <c r="J62" s="6">
        <v>2019</v>
      </c>
      <c r="K62" s="7">
        <v>43612</v>
      </c>
      <c r="L62" s="7" t="str">
        <f t="shared" si="0"/>
        <v>2019147</v>
      </c>
      <c r="M62" s="8">
        <f t="shared" si="1"/>
        <v>147</v>
      </c>
      <c r="N62" s="5">
        <v>1637</v>
      </c>
      <c r="O62" s="5">
        <v>3</v>
      </c>
      <c r="P62" s="5">
        <v>-2</v>
      </c>
      <c r="Q62" s="5">
        <v>0.14000000000000001</v>
      </c>
      <c r="R62" s="5">
        <v>28</v>
      </c>
      <c r="S62" s="5">
        <v>35.299999999999997</v>
      </c>
      <c r="T62" s="5">
        <v>42.3</v>
      </c>
      <c r="U62" s="9">
        <v>35.1</v>
      </c>
      <c r="V62" s="10">
        <f t="shared" si="2"/>
        <v>35.208392021690031</v>
      </c>
      <c r="W62" s="5">
        <v>1</v>
      </c>
      <c r="X62" s="5">
        <f>0.23+0.02+0.01</f>
        <v>0.26</v>
      </c>
      <c r="Y62">
        <v>2418.036265021944</v>
      </c>
      <c r="Z62">
        <v>3.608911922908467</v>
      </c>
      <c r="AA62">
        <v>99.981161118902421</v>
      </c>
      <c r="AB62" s="5"/>
    </row>
    <row r="63" spans="1:28" x14ac:dyDescent="0.25">
      <c r="A63" s="2">
        <v>61</v>
      </c>
      <c r="B63" s="5" t="s">
        <v>57</v>
      </c>
      <c r="C63" s="5" t="s">
        <v>107</v>
      </c>
      <c r="D63" s="5" t="s">
        <v>18</v>
      </c>
      <c r="E63" s="5" t="s">
        <v>19</v>
      </c>
      <c r="F63" s="5">
        <v>26</v>
      </c>
      <c r="G63" s="5">
        <v>1</v>
      </c>
      <c r="H63" s="5"/>
      <c r="I63" s="5"/>
      <c r="J63" s="6">
        <v>2019</v>
      </c>
      <c r="K63" s="7">
        <v>43612</v>
      </c>
      <c r="L63" s="7" t="str">
        <f t="shared" si="0"/>
        <v>2019147</v>
      </c>
      <c r="M63" s="8">
        <f t="shared" si="1"/>
        <v>147</v>
      </c>
      <c r="N63" s="5">
        <v>1639</v>
      </c>
      <c r="O63" s="5">
        <v>3</v>
      </c>
      <c r="P63" s="5">
        <v>-2</v>
      </c>
      <c r="Q63" s="5">
        <v>0.11</v>
      </c>
      <c r="R63" s="5">
        <v>28.3</v>
      </c>
      <c r="S63" s="5">
        <v>35.299999999999997</v>
      </c>
      <c r="T63" s="5">
        <v>39.299999999999997</v>
      </c>
      <c r="U63" s="9">
        <v>35.700000000000003</v>
      </c>
      <c r="V63" s="10">
        <f t="shared" si="2"/>
        <v>35.495235392680605</v>
      </c>
      <c r="W63" s="5">
        <v>1</v>
      </c>
      <c r="X63" s="5">
        <f>0.08+0.15+0.01+0.02+0.03</f>
        <v>0.29000000000000004</v>
      </c>
      <c r="Y63">
        <v>2246.544331332444</v>
      </c>
      <c r="Z63">
        <v>3.6579533854182271</v>
      </c>
      <c r="AA63">
        <v>99.987285446112622</v>
      </c>
      <c r="AB63" s="5"/>
    </row>
    <row r="64" spans="1:28" x14ac:dyDescent="0.25">
      <c r="A64" s="2">
        <v>62</v>
      </c>
      <c r="B64" s="5" t="s">
        <v>57</v>
      </c>
      <c r="C64" s="5" t="s">
        <v>108</v>
      </c>
      <c r="D64" s="5" t="s">
        <v>18</v>
      </c>
      <c r="E64" s="5" t="s">
        <v>19</v>
      </c>
      <c r="F64" s="5">
        <v>18</v>
      </c>
      <c r="G64" s="5">
        <v>1</v>
      </c>
      <c r="H64" s="5"/>
      <c r="I64" s="5"/>
      <c r="J64" s="6">
        <v>2019</v>
      </c>
      <c r="K64" s="7">
        <v>43612</v>
      </c>
      <c r="L64" s="7" t="str">
        <f t="shared" si="0"/>
        <v>2019147</v>
      </c>
      <c r="M64" s="8">
        <f t="shared" si="1"/>
        <v>147</v>
      </c>
      <c r="N64" s="5">
        <v>1642</v>
      </c>
      <c r="O64" s="5">
        <v>3</v>
      </c>
      <c r="P64" s="5">
        <v>-2</v>
      </c>
      <c r="Q64" s="5">
        <v>0.21</v>
      </c>
      <c r="R64" s="5">
        <v>27.6</v>
      </c>
      <c r="S64" s="5">
        <v>35.700000000000003</v>
      </c>
      <c r="T64" s="5">
        <v>36.9</v>
      </c>
      <c r="U64" s="9">
        <v>36</v>
      </c>
      <c r="V64" s="10">
        <f t="shared" si="2"/>
        <v>35.822492093077891</v>
      </c>
      <c r="W64" s="5">
        <v>1</v>
      </c>
      <c r="X64" s="5">
        <f>0.08+0.15+0.01+0.02+0.03</f>
        <v>0.29000000000000004</v>
      </c>
      <c r="Y64">
        <v>2156.3296286116811</v>
      </c>
      <c r="Z64">
        <v>3.8622540446188771</v>
      </c>
      <c r="AA64">
        <v>99.997882536518745</v>
      </c>
      <c r="AB64" s="5"/>
    </row>
    <row r="65" spans="1:28" x14ac:dyDescent="0.25">
      <c r="A65" s="2">
        <v>63</v>
      </c>
      <c r="B65" s="5" t="s">
        <v>57</v>
      </c>
      <c r="C65" s="5" t="s">
        <v>109</v>
      </c>
      <c r="D65" s="5" t="s">
        <v>18</v>
      </c>
      <c r="E65" s="5" t="s">
        <v>19</v>
      </c>
      <c r="F65" s="5">
        <v>18</v>
      </c>
      <c r="G65" s="5">
        <v>1</v>
      </c>
      <c r="H65" s="5"/>
      <c r="I65" s="5"/>
      <c r="J65" s="6">
        <v>2019</v>
      </c>
      <c r="K65" s="7">
        <v>43612</v>
      </c>
      <c r="L65" s="7" t="str">
        <f t="shared" si="0"/>
        <v>2019147</v>
      </c>
      <c r="M65" s="8">
        <f t="shared" si="1"/>
        <v>147</v>
      </c>
      <c r="N65" s="5">
        <v>1628</v>
      </c>
      <c r="O65" s="5">
        <v>3</v>
      </c>
      <c r="P65" s="5">
        <v>-2</v>
      </c>
      <c r="Q65" s="5">
        <v>0.02</v>
      </c>
      <c r="R65" s="5">
        <v>27.2</v>
      </c>
      <c r="S65" s="5">
        <v>35.700000000000003</v>
      </c>
      <c r="T65" s="5">
        <v>40.1</v>
      </c>
      <c r="U65" s="9">
        <v>35.4</v>
      </c>
      <c r="V65" s="10">
        <f t="shared" si="2"/>
        <v>35.492705098312484</v>
      </c>
      <c r="W65" s="5">
        <v>1</v>
      </c>
      <c r="X65" s="5">
        <f>0.08+0.15+0.01+0.02+0.03+0.02</f>
        <v>0.31000000000000005</v>
      </c>
      <c r="Y65">
        <v>2343.3284039926389</v>
      </c>
      <c r="Z65">
        <v>3.5756008534062969</v>
      </c>
      <c r="AA65">
        <v>99.975585483495195</v>
      </c>
      <c r="AB65" s="5"/>
    </row>
    <row r="66" spans="1:28" x14ac:dyDescent="0.25">
      <c r="A66" s="2">
        <v>64</v>
      </c>
      <c r="B66" s="5" t="s">
        <v>57</v>
      </c>
      <c r="C66" s="5" t="s">
        <v>110</v>
      </c>
      <c r="D66" s="5" t="s">
        <v>18</v>
      </c>
      <c r="E66" s="5" t="s">
        <v>19</v>
      </c>
      <c r="F66" s="5">
        <v>20</v>
      </c>
      <c r="G66" s="5">
        <v>1</v>
      </c>
      <c r="H66" s="5"/>
      <c r="I66" s="5"/>
      <c r="J66" s="6">
        <v>2019</v>
      </c>
      <c r="K66" s="7">
        <v>43612</v>
      </c>
      <c r="L66" s="7" t="str">
        <f t="shared" si="0"/>
        <v>2019147</v>
      </c>
      <c r="M66" s="8">
        <f t="shared" si="1"/>
        <v>147</v>
      </c>
      <c r="N66" s="5">
        <v>1633</v>
      </c>
      <c r="O66" s="5">
        <v>3</v>
      </c>
      <c r="P66" s="5">
        <v>-2</v>
      </c>
      <c r="Q66" s="5">
        <v>0.09</v>
      </c>
      <c r="R66" s="5">
        <v>27.4</v>
      </c>
      <c r="S66" s="5">
        <v>35.4</v>
      </c>
      <c r="T66" s="5">
        <v>37.200000000000003</v>
      </c>
      <c r="U66" s="9">
        <v>35.1</v>
      </c>
      <c r="V66" s="10">
        <f t="shared" si="2"/>
        <v>35.24604989415154</v>
      </c>
      <c r="W66" s="5">
        <v>1</v>
      </c>
      <c r="X66" s="5">
        <f>0.08+0.15+0.01+0.02+0.03</f>
        <v>0.29000000000000004</v>
      </c>
      <c r="Y66">
        <v>2138.2555053910778</v>
      </c>
      <c r="Z66">
        <v>3.4909108233647208</v>
      </c>
      <c r="AA66">
        <v>99.954090577598095</v>
      </c>
      <c r="AB66" s="5"/>
    </row>
    <row r="67" spans="1:28" x14ac:dyDescent="0.25">
      <c r="A67" s="2">
        <v>65</v>
      </c>
      <c r="B67" s="5" t="s">
        <v>57</v>
      </c>
      <c r="C67" s="5" t="s">
        <v>111</v>
      </c>
      <c r="D67" s="5" t="s">
        <v>18</v>
      </c>
      <c r="E67" s="5" t="s">
        <v>19</v>
      </c>
      <c r="F67" s="5">
        <v>28</v>
      </c>
      <c r="G67" s="5">
        <v>1</v>
      </c>
      <c r="H67" s="5"/>
      <c r="I67" s="5"/>
      <c r="J67" s="6">
        <v>2019</v>
      </c>
      <c r="K67" s="7">
        <v>43612</v>
      </c>
      <c r="L67" s="7" t="str">
        <f t="shared" ref="L67:L130" si="4">TEXT(K67,"yyyy")&amp;TEXT((K67-DATEVALUE("1/1/"&amp;TEXT(K67,"yy"))+1),"000")</f>
        <v>2019147</v>
      </c>
      <c r="M67" s="8">
        <f t="shared" ref="M67:M130" si="5">K67-DATE(YEAR(K67),1,0)</f>
        <v>147</v>
      </c>
      <c r="N67" s="5">
        <v>1631</v>
      </c>
      <c r="O67" s="5">
        <v>3</v>
      </c>
      <c r="P67" s="5">
        <v>-2</v>
      </c>
      <c r="Q67" s="5">
        <v>0.01</v>
      </c>
      <c r="R67" s="5">
        <v>28.3</v>
      </c>
      <c r="S67" s="5">
        <v>35.700000000000003</v>
      </c>
      <c r="T67" s="5">
        <v>39.9</v>
      </c>
      <c r="U67" s="9">
        <v>35.5</v>
      </c>
      <c r="V67" s="10">
        <f t="shared" ref="V67:V130" si="6">(U67+(S67*SQRT(10*Q67)))/(1+SQRT(10*Q67))</f>
        <v>35.548050614670402</v>
      </c>
      <c r="W67" s="5">
        <v>1</v>
      </c>
      <c r="X67" s="5">
        <f>0.23+0.01+0.02+0.03</f>
        <v>0.29000000000000004</v>
      </c>
      <c r="Y67">
        <v>2331.6409805313292</v>
      </c>
      <c r="Z67">
        <v>3.6045344613720949</v>
      </c>
      <c r="AA67">
        <v>99.980501273462352</v>
      </c>
      <c r="AB67" s="5"/>
    </row>
    <row r="68" spans="1:28" x14ac:dyDescent="0.25">
      <c r="A68" s="2">
        <v>66</v>
      </c>
      <c r="B68" s="5" t="s">
        <v>57</v>
      </c>
      <c r="C68" s="5" t="s">
        <v>112</v>
      </c>
      <c r="D68" s="5" t="s">
        <v>18</v>
      </c>
      <c r="E68" s="5" t="s">
        <v>19</v>
      </c>
      <c r="F68" s="5">
        <v>19</v>
      </c>
      <c r="G68" s="5">
        <v>1</v>
      </c>
      <c r="H68" s="5"/>
      <c r="I68" s="5"/>
      <c r="J68" s="6">
        <v>2019</v>
      </c>
      <c r="K68" s="7">
        <v>43612</v>
      </c>
      <c r="L68" s="7" t="str">
        <f t="shared" si="4"/>
        <v>2019147</v>
      </c>
      <c r="M68" s="8">
        <f t="shared" si="5"/>
        <v>147</v>
      </c>
      <c r="N68" s="5">
        <v>1635</v>
      </c>
      <c r="O68" s="5">
        <v>3</v>
      </c>
      <c r="P68" s="5">
        <v>-2</v>
      </c>
      <c r="Q68" s="5">
        <v>0.05</v>
      </c>
      <c r="R68" s="5">
        <v>27</v>
      </c>
      <c r="S68" s="5">
        <v>35.5</v>
      </c>
      <c r="T68" s="5">
        <v>37.700000000000003</v>
      </c>
      <c r="U68" s="9">
        <v>35.1</v>
      </c>
      <c r="V68" s="10">
        <f t="shared" si="6"/>
        <v>35.26568542494924</v>
      </c>
      <c r="W68" s="5">
        <v>1</v>
      </c>
      <c r="X68" s="5">
        <f>0.08+0.15+0.01+0.02+0.03</f>
        <v>0.29000000000000004</v>
      </c>
      <c r="Y68">
        <v>2178.9660833561379</v>
      </c>
      <c r="Z68">
        <v>3.460188836074082</v>
      </c>
      <c r="AA68">
        <v>99.942820603900003</v>
      </c>
      <c r="AB68" s="5"/>
    </row>
    <row r="69" spans="1:28" x14ac:dyDescent="0.25">
      <c r="A69" s="2">
        <v>67</v>
      </c>
      <c r="B69" s="5" t="s">
        <v>57</v>
      </c>
      <c r="C69" s="5" t="s">
        <v>113</v>
      </c>
      <c r="D69" s="5" t="s">
        <v>18</v>
      </c>
      <c r="E69" s="5" t="s">
        <v>19</v>
      </c>
      <c r="F69" s="5">
        <v>18</v>
      </c>
      <c r="G69" s="5">
        <v>1</v>
      </c>
      <c r="H69" s="5"/>
      <c r="I69" s="5"/>
      <c r="J69" s="6">
        <v>2019</v>
      </c>
      <c r="K69" s="7">
        <v>43612</v>
      </c>
      <c r="L69" s="7" t="str">
        <f t="shared" si="4"/>
        <v>2019147</v>
      </c>
      <c r="M69" s="8">
        <f t="shared" si="5"/>
        <v>147</v>
      </c>
      <c r="N69" s="5">
        <v>1645</v>
      </c>
      <c r="O69" s="5">
        <v>3</v>
      </c>
      <c r="P69" s="5">
        <v>-2</v>
      </c>
      <c r="Q69" s="5">
        <v>0.32</v>
      </c>
      <c r="R69" s="5">
        <v>28.7</v>
      </c>
      <c r="S69" s="5">
        <v>35.799999999999997</v>
      </c>
      <c r="T69" s="5">
        <v>39.799999999999997</v>
      </c>
      <c r="U69" s="9">
        <v>36.1</v>
      </c>
      <c r="V69" s="10">
        <f t="shared" si="6"/>
        <v>35.907571052090887</v>
      </c>
      <c r="W69" s="5">
        <v>1</v>
      </c>
      <c r="X69" s="5">
        <f>0.08+0.06+0.01+0.02+0.03</f>
        <v>0.2</v>
      </c>
      <c r="Y69">
        <v>2338.616787935398</v>
      </c>
      <c r="Z69">
        <v>4.138228142797562</v>
      </c>
      <c r="AA69">
        <v>99.999877911495233</v>
      </c>
      <c r="AB69" s="5"/>
    </row>
    <row r="70" spans="1:28" x14ac:dyDescent="0.25">
      <c r="A70" s="2">
        <v>68</v>
      </c>
      <c r="B70" s="5" t="s">
        <v>57</v>
      </c>
      <c r="C70" s="5" t="s">
        <v>114</v>
      </c>
      <c r="D70" s="5" t="s">
        <v>18</v>
      </c>
      <c r="E70" s="5" t="s">
        <v>19</v>
      </c>
      <c r="F70" s="5">
        <v>20</v>
      </c>
      <c r="G70" s="5">
        <v>1</v>
      </c>
      <c r="H70" s="5"/>
      <c r="I70" s="5"/>
      <c r="J70" s="6">
        <v>2019</v>
      </c>
      <c r="K70" s="7">
        <v>43612</v>
      </c>
      <c r="L70" s="7" t="str">
        <f t="shared" si="4"/>
        <v>2019147</v>
      </c>
      <c r="M70" s="8">
        <f t="shared" si="5"/>
        <v>147</v>
      </c>
      <c r="N70" s="5">
        <v>1608</v>
      </c>
      <c r="O70" s="5">
        <v>3</v>
      </c>
      <c r="P70" s="5">
        <v>-2</v>
      </c>
      <c r="Q70" s="5">
        <v>0.02</v>
      </c>
      <c r="R70" s="5">
        <v>26.9</v>
      </c>
      <c r="S70" s="5">
        <v>35.700000000000003</v>
      </c>
      <c r="T70" s="5">
        <v>28.7</v>
      </c>
      <c r="U70" s="9">
        <v>35.700000000000003</v>
      </c>
      <c r="V70" s="10">
        <f t="shared" si="6"/>
        <v>35.700000000000003</v>
      </c>
      <c r="W70" s="5">
        <v>2</v>
      </c>
      <c r="X70" s="5">
        <f>0.08+0.14+0.15+0.01+0.02+0.03+0.3</f>
        <v>0.73</v>
      </c>
      <c r="Y70">
        <v>1677.145266697974</v>
      </c>
      <c r="Z70">
        <v>2.8943729233847582</v>
      </c>
      <c r="AA70">
        <v>98.544597679648362</v>
      </c>
      <c r="AB70" s="5"/>
    </row>
    <row r="71" spans="1:28" x14ac:dyDescent="0.25">
      <c r="A71" s="2">
        <v>69</v>
      </c>
      <c r="B71" s="5" t="s">
        <v>57</v>
      </c>
      <c r="C71" s="5" t="s">
        <v>115</v>
      </c>
      <c r="D71" s="5" t="s">
        <v>18</v>
      </c>
      <c r="E71" s="5" t="s">
        <v>19</v>
      </c>
      <c r="F71" s="5">
        <v>20</v>
      </c>
      <c r="G71" s="5">
        <v>1</v>
      </c>
      <c r="H71" s="5"/>
      <c r="I71" s="5"/>
      <c r="J71" s="6">
        <v>2019</v>
      </c>
      <c r="K71" s="7">
        <v>43612</v>
      </c>
      <c r="L71" s="7" t="str">
        <f t="shared" si="4"/>
        <v>2019147</v>
      </c>
      <c r="M71" s="8">
        <f t="shared" si="5"/>
        <v>147</v>
      </c>
      <c r="N71" s="5">
        <v>1611</v>
      </c>
      <c r="O71" s="5">
        <v>3</v>
      </c>
      <c r="P71" s="5">
        <v>-2</v>
      </c>
      <c r="Q71" s="5">
        <v>0.03</v>
      </c>
      <c r="R71" s="5">
        <v>27.5</v>
      </c>
      <c r="S71" s="5">
        <v>35.799999999999997</v>
      </c>
      <c r="T71" s="5">
        <v>30</v>
      </c>
      <c r="U71" s="9">
        <v>36.1</v>
      </c>
      <c r="V71" s="10">
        <f t="shared" si="6"/>
        <v>35.99383318964064</v>
      </c>
      <c r="W71" s="5">
        <v>1</v>
      </c>
      <c r="X71" s="5">
        <f>0.08+0.15+0.02+0.03+0.01</f>
        <v>0.28999999999999998</v>
      </c>
      <c r="Y71">
        <v>1762.7764733181391</v>
      </c>
      <c r="Z71">
        <v>3.6106006225547871</v>
      </c>
      <c r="AA71">
        <v>99.98141019816596</v>
      </c>
      <c r="AB71" s="5"/>
    </row>
    <row r="72" spans="1:28" x14ac:dyDescent="0.25">
      <c r="A72" s="2">
        <v>70</v>
      </c>
      <c r="B72" s="5" t="s">
        <v>57</v>
      </c>
      <c r="C72" s="5" t="s">
        <v>116</v>
      </c>
      <c r="D72" s="5" t="s">
        <v>18</v>
      </c>
      <c r="E72" s="5" t="s">
        <v>19</v>
      </c>
      <c r="F72" s="5">
        <v>18</v>
      </c>
      <c r="G72" s="5">
        <v>1</v>
      </c>
      <c r="H72" s="5"/>
      <c r="I72" s="5"/>
      <c r="J72" s="6">
        <v>2019</v>
      </c>
      <c r="K72" s="7">
        <v>43612</v>
      </c>
      <c r="L72" s="7" t="str">
        <f t="shared" si="4"/>
        <v>2019147</v>
      </c>
      <c r="M72" s="8">
        <f t="shared" si="5"/>
        <v>147</v>
      </c>
      <c r="N72" s="5">
        <v>1614</v>
      </c>
      <c r="O72" s="5">
        <v>3</v>
      </c>
      <c r="P72" s="5">
        <v>-2</v>
      </c>
      <c r="Q72" s="5">
        <v>0.05</v>
      </c>
      <c r="R72" s="5">
        <v>27</v>
      </c>
      <c r="S72" s="5">
        <v>36</v>
      </c>
      <c r="T72" s="5">
        <v>28.1</v>
      </c>
      <c r="U72" s="9">
        <v>36.6</v>
      </c>
      <c r="V72" s="10">
        <f t="shared" si="6"/>
        <v>36.351471862576147</v>
      </c>
      <c r="W72" s="5">
        <v>1</v>
      </c>
      <c r="X72" s="5">
        <f>0.08+0.15+0.02+0.03+0.01</f>
        <v>0.28999999999999998</v>
      </c>
      <c r="Y72">
        <v>1669.3656907534171</v>
      </c>
      <c r="Z72">
        <v>3.744967200553023</v>
      </c>
      <c r="AA72">
        <v>99.993886690150489</v>
      </c>
      <c r="AB72" s="5"/>
    </row>
    <row r="73" spans="1:28" x14ac:dyDescent="0.25">
      <c r="A73" s="2">
        <v>71</v>
      </c>
      <c r="B73" s="5" t="s">
        <v>57</v>
      </c>
      <c r="C73" s="5" t="s">
        <v>117</v>
      </c>
      <c r="D73" s="5" t="s">
        <v>18</v>
      </c>
      <c r="E73" s="5" t="s">
        <v>19</v>
      </c>
      <c r="F73" s="5">
        <v>23</v>
      </c>
      <c r="G73" s="5">
        <v>1</v>
      </c>
      <c r="H73" s="5"/>
      <c r="I73" s="5"/>
      <c r="J73" s="6">
        <v>2019</v>
      </c>
      <c r="K73" s="7">
        <v>43612</v>
      </c>
      <c r="L73" s="7" t="str">
        <f t="shared" si="4"/>
        <v>2019147</v>
      </c>
      <c r="M73" s="8">
        <f t="shared" si="5"/>
        <v>147</v>
      </c>
      <c r="N73" s="5">
        <v>1617</v>
      </c>
      <c r="O73" s="5">
        <v>0</v>
      </c>
      <c r="P73" s="5">
        <v>0</v>
      </c>
      <c r="Q73" s="5">
        <v>0.04</v>
      </c>
      <c r="R73" s="5">
        <v>28.5</v>
      </c>
      <c r="S73" s="5">
        <v>36.4</v>
      </c>
      <c r="T73" s="5">
        <v>27.9</v>
      </c>
      <c r="U73" s="9">
        <v>36.9</v>
      </c>
      <c r="V73" s="10">
        <f t="shared" si="6"/>
        <v>36.706287056638601</v>
      </c>
      <c r="W73" s="5">
        <v>1</v>
      </c>
      <c r="X73" s="5">
        <f>0.08+0.15+0.02+0.03+0.01</f>
        <v>0.28999999999999998</v>
      </c>
      <c r="Y73">
        <v>1694.20829027274</v>
      </c>
      <c r="Z73">
        <v>3.8770485954971301</v>
      </c>
      <c r="AA73">
        <v>99.998159030977561</v>
      </c>
      <c r="AB73" s="5"/>
    </row>
    <row r="74" spans="1:28" x14ac:dyDescent="0.25">
      <c r="A74" s="2">
        <v>72</v>
      </c>
      <c r="B74" s="5" t="s">
        <v>57</v>
      </c>
      <c r="C74" s="5" t="s">
        <v>118</v>
      </c>
      <c r="D74" s="5" t="s">
        <v>18</v>
      </c>
      <c r="E74" s="5" t="s">
        <v>19</v>
      </c>
      <c r="F74" s="5">
        <v>33</v>
      </c>
      <c r="G74" s="5">
        <v>1</v>
      </c>
      <c r="H74" s="5"/>
      <c r="I74" s="5"/>
      <c r="J74" s="6">
        <v>2019</v>
      </c>
      <c r="K74" s="7">
        <v>43612</v>
      </c>
      <c r="L74" s="7" t="str">
        <f t="shared" si="4"/>
        <v>2019147</v>
      </c>
      <c r="M74" s="8">
        <f t="shared" si="5"/>
        <v>147</v>
      </c>
      <c r="N74" s="5">
        <v>1620</v>
      </c>
      <c r="O74" s="5">
        <v>3</v>
      </c>
      <c r="P74" s="5">
        <v>-2</v>
      </c>
      <c r="Q74" s="5">
        <v>0.03</v>
      </c>
      <c r="R74" s="5">
        <v>27.5</v>
      </c>
      <c r="S74" s="5">
        <v>36.4</v>
      </c>
      <c r="T74" s="5">
        <v>28.7</v>
      </c>
      <c r="U74" s="9">
        <v>36.799999999999997</v>
      </c>
      <c r="V74" s="10">
        <f t="shared" si="6"/>
        <v>36.658444252854189</v>
      </c>
      <c r="W74" s="5">
        <v>1</v>
      </c>
      <c r="X74" s="5">
        <f>0.08+0.06+0.02+0.04</f>
        <v>0.2</v>
      </c>
      <c r="Y74">
        <v>1742.7877394561881</v>
      </c>
      <c r="Z74">
        <v>3.948732877336155</v>
      </c>
      <c r="AA74">
        <v>99.999084220165855</v>
      </c>
      <c r="AB74" s="5"/>
    </row>
    <row r="75" spans="1:28" x14ac:dyDescent="0.25">
      <c r="A75" s="2">
        <v>73</v>
      </c>
      <c r="B75" s="5" t="s">
        <v>57</v>
      </c>
      <c r="C75" s="5" t="s">
        <v>119</v>
      </c>
      <c r="D75" s="5" t="s">
        <v>18</v>
      </c>
      <c r="E75" s="5" t="s">
        <v>19</v>
      </c>
      <c r="F75" s="5">
        <v>21</v>
      </c>
      <c r="G75" s="5">
        <v>0</v>
      </c>
      <c r="H75" s="5"/>
      <c r="I75" s="5"/>
      <c r="J75" s="6">
        <v>2019</v>
      </c>
      <c r="K75" s="7">
        <v>43606</v>
      </c>
      <c r="L75" s="7" t="str">
        <f t="shared" si="4"/>
        <v>2019141</v>
      </c>
      <c r="M75" s="8">
        <f t="shared" si="5"/>
        <v>141</v>
      </c>
      <c r="N75" s="5">
        <v>1131</v>
      </c>
      <c r="O75" s="5">
        <v>4</v>
      </c>
      <c r="P75" s="5">
        <v>-2</v>
      </c>
      <c r="Q75" s="5">
        <v>0</v>
      </c>
      <c r="R75" s="5">
        <v>26.9</v>
      </c>
      <c r="S75" s="5">
        <v>34.9</v>
      </c>
      <c r="T75" s="5">
        <v>33.799999999999997</v>
      </c>
      <c r="U75" s="9">
        <v>34.9</v>
      </c>
      <c r="V75" s="10">
        <f t="shared" si="6"/>
        <v>34.9</v>
      </c>
      <c r="W75" s="5">
        <v>0.7</v>
      </c>
      <c r="X75" s="5">
        <f>0.08+0.06+0.02+0.04</f>
        <v>0.2</v>
      </c>
      <c r="Y75">
        <v>1889.9255041995571</v>
      </c>
      <c r="Z75">
        <v>2.9362482526853979</v>
      </c>
      <c r="AA75">
        <v>98.799287033349259</v>
      </c>
      <c r="AB75" s="5"/>
    </row>
    <row r="76" spans="1:28" x14ac:dyDescent="0.25">
      <c r="A76" s="2">
        <v>74</v>
      </c>
      <c r="B76" s="5" t="s">
        <v>57</v>
      </c>
      <c r="C76" s="5" t="s">
        <v>120</v>
      </c>
      <c r="D76" s="5" t="s">
        <v>18</v>
      </c>
      <c r="E76" s="5" t="s">
        <v>19</v>
      </c>
      <c r="F76" s="5">
        <v>25</v>
      </c>
      <c r="G76" s="5">
        <v>0</v>
      </c>
      <c r="H76" s="5"/>
      <c r="I76" s="5"/>
      <c r="J76" s="6">
        <v>2019</v>
      </c>
      <c r="K76" s="7">
        <v>43606</v>
      </c>
      <c r="L76" s="7" t="str">
        <f t="shared" si="4"/>
        <v>2019141</v>
      </c>
      <c r="M76" s="8">
        <f t="shared" si="5"/>
        <v>141</v>
      </c>
      <c r="N76" s="5">
        <v>1127</v>
      </c>
      <c r="O76" s="5">
        <v>3</v>
      </c>
      <c r="P76" s="5">
        <v>-2</v>
      </c>
      <c r="Q76" s="5">
        <v>0.03</v>
      </c>
      <c r="R76" s="5">
        <v>26.3</v>
      </c>
      <c r="S76" s="5">
        <v>34.799999999999997</v>
      </c>
      <c r="T76" s="5">
        <v>28.9</v>
      </c>
      <c r="U76" s="9">
        <v>35.1</v>
      </c>
      <c r="V76" s="10">
        <f t="shared" si="6"/>
        <v>34.99383318964064</v>
      </c>
      <c r="W76" s="5">
        <v>2</v>
      </c>
      <c r="X76" s="5">
        <f>0.08+0.15+0.02+0.04</f>
        <v>0.28999999999999998</v>
      </c>
      <c r="Y76">
        <v>1607.0256415793569</v>
      </c>
      <c r="Z76">
        <v>2.91583735648556</v>
      </c>
      <c r="AA76">
        <v>98.680142560162068</v>
      </c>
      <c r="AB76" s="5"/>
    </row>
    <row r="77" spans="1:28" x14ac:dyDescent="0.25">
      <c r="A77" s="2">
        <v>75</v>
      </c>
      <c r="B77" s="5" t="s">
        <v>57</v>
      </c>
      <c r="C77" s="5" t="s">
        <v>121</v>
      </c>
      <c r="D77" s="5" t="s">
        <v>18</v>
      </c>
      <c r="E77" s="5" t="s">
        <v>19</v>
      </c>
      <c r="F77" s="5">
        <v>35</v>
      </c>
      <c r="G77" s="5">
        <v>1</v>
      </c>
      <c r="H77" s="5"/>
      <c r="I77" s="5"/>
      <c r="J77" s="6">
        <v>2019</v>
      </c>
      <c r="K77" s="7">
        <v>43606</v>
      </c>
      <c r="L77" s="7" t="str">
        <f t="shared" si="4"/>
        <v>2019141</v>
      </c>
      <c r="M77" s="8">
        <f t="shared" si="5"/>
        <v>141</v>
      </c>
      <c r="N77" s="5">
        <v>1107</v>
      </c>
      <c r="O77" s="5">
        <v>0</v>
      </c>
      <c r="P77" s="5">
        <v>0</v>
      </c>
      <c r="Q77" s="5">
        <v>0.01</v>
      </c>
      <c r="R77" s="5">
        <v>26.1</v>
      </c>
      <c r="S77" s="5">
        <v>34.9</v>
      </c>
      <c r="T77" s="5">
        <v>28.5</v>
      </c>
      <c r="U77" s="9">
        <v>34.6</v>
      </c>
      <c r="V77" s="10">
        <f t="shared" si="6"/>
        <v>34.672075922005611</v>
      </c>
      <c r="W77" s="5">
        <v>2</v>
      </c>
      <c r="X77" s="5">
        <f>0.34+0.1+0.01+0.02+0.03</f>
        <v>0.50000000000000011</v>
      </c>
      <c r="Y77">
        <v>1593.576238748147</v>
      </c>
      <c r="Z77">
        <v>2.8023055778092791</v>
      </c>
      <c r="AA77">
        <v>97.82943320149279</v>
      </c>
      <c r="AB77" s="5"/>
    </row>
    <row r="78" spans="1:28" x14ac:dyDescent="0.25">
      <c r="A78" s="2">
        <v>76</v>
      </c>
      <c r="B78" s="5" t="s">
        <v>57</v>
      </c>
      <c r="C78" s="5" t="s">
        <v>122</v>
      </c>
      <c r="D78" s="5" t="s">
        <v>18</v>
      </c>
      <c r="E78" s="5" t="s">
        <v>19</v>
      </c>
      <c r="F78" s="5">
        <v>45</v>
      </c>
      <c r="G78" s="5">
        <v>0</v>
      </c>
      <c r="H78" s="5"/>
      <c r="I78" s="5"/>
      <c r="J78" s="6">
        <v>2019</v>
      </c>
      <c r="K78" s="7">
        <v>43606</v>
      </c>
      <c r="L78" s="7" t="str">
        <f t="shared" si="4"/>
        <v>2019141</v>
      </c>
      <c r="M78" s="8">
        <f t="shared" si="5"/>
        <v>141</v>
      </c>
      <c r="N78" s="5">
        <v>1110</v>
      </c>
      <c r="O78" s="5">
        <v>3</v>
      </c>
      <c r="P78" s="5">
        <v>-1</v>
      </c>
      <c r="Q78" s="5">
        <v>0</v>
      </c>
      <c r="R78" s="5">
        <v>26.4</v>
      </c>
      <c r="S78" s="5">
        <v>35.200000000000003</v>
      </c>
      <c r="T78" s="5">
        <v>30.5</v>
      </c>
      <c r="U78" s="9">
        <v>35.5</v>
      </c>
      <c r="V78" s="10">
        <f t="shared" si="6"/>
        <v>35.5</v>
      </c>
      <c r="W78" s="5">
        <v>1</v>
      </c>
      <c r="X78" s="5">
        <f>0.08+0.15+0.02+0.04</f>
        <v>0.28999999999999998</v>
      </c>
      <c r="Y78">
        <v>1733.909030024101</v>
      </c>
      <c r="Z78">
        <v>3.3713781419495952</v>
      </c>
      <c r="AA78">
        <v>99.895080973088753</v>
      </c>
      <c r="AB78" s="5"/>
    </row>
    <row r="79" spans="1:28" x14ac:dyDescent="0.25">
      <c r="A79" s="2">
        <v>77</v>
      </c>
      <c r="B79" s="5" t="s">
        <v>57</v>
      </c>
      <c r="C79" s="5" t="s">
        <v>123</v>
      </c>
      <c r="D79" s="5" t="s">
        <v>18</v>
      </c>
      <c r="E79" s="5" t="s">
        <v>19</v>
      </c>
      <c r="F79" s="5">
        <v>20</v>
      </c>
      <c r="G79" s="5">
        <v>1</v>
      </c>
      <c r="H79" s="5"/>
      <c r="I79" s="5"/>
      <c r="J79" s="6">
        <v>2019</v>
      </c>
      <c r="K79" s="7">
        <v>43606</v>
      </c>
      <c r="L79" s="7" t="str">
        <f t="shared" si="4"/>
        <v>2019141</v>
      </c>
      <c r="M79" s="8">
        <f t="shared" si="5"/>
        <v>141</v>
      </c>
      <c r="N79" s="5">
        <v>1052</v>
      </c>
      <c r="O79" s="5">
        <v>4</v>
      </c>
      <c r="P79" s="5">
        <v>-2</v>
      </c>
      <c r="Q79" s="5">
        <v>0</v>
      </c>
      <c r="R79" s="5">
        <v>26</v>
      </c>
      <c r="S79" s="5">
        <v>34.4</v>
      </c>
      <c r="T79" s="5">
        <v>27.6</v>
      </c>
      <c r="U79" s="9">
        <v>34.799999999999997</v>
      </c>
      <c r="V79" s="10">
        <f t="shared" si="6"/>
        <v>34.799999999999997</v>
      </c>
      <c r="W79" s="5">
        <v>2</v>
      </c>
      <c r="X79" s="5">
        <f>0.08+0.15+0.02+0.01+0.02+0.03</f>
        <v>0.30999999999999994</v>
      </c>
      <c r="Y79">
        <v>1501.081489131866</v>
      </c>
      <c r="Z79">
        <v>2.8227225882045128</v>
      </c>
      <c r="AA79">
        <v>98.00819524972998</v>
      </c>
      <c r="AB79" s="5"/>
    </row>
    <row r="80" spans="1:28" x14ac:dyDescent="0.25">
      <c r="A80" s="2">
        <v>78</v>
      </c>
      <c r="B80" s="5" t="s">
        <v>57</v>
      </c>
      <c r="C80" s="5" t="s">
        <v>124</v>
      </c>
      <c r="D80" s="5" t="s">
        <v>18</v>
      </c>
      <c r="E80" s="5" t="s">
        <v>19</v>
      </c>
      <c r="F80" s="5">
        <v>34</v>
      </c>
      <c r="G80" s="5">
        <v>0</v>
      </c>
      <c r="H80" s="5"/>
      <c r="I80" s="5"/>
      <c r="J80" s="6">
        <v>2019</v>
      </c>
      <c r="K80" s="7">
        <v>43606</v>
      </c>
      <c r="L80" s="7" t="str">
        <f t="shared" si="4"/>
        <v>2019141</v>
      </c>
      <c r="M80" s="8">
        <f t="shared" si="5"/>
        <v>141</v>
      </c>
      <c r="N80" s="5">
        <v>1058</v>
      </c>
      <c r="O80" s="5">
        <v>0</v>
      </c>
      <c r="P80" s="5">
        <v>0</v>
      </c>
      <c r="Q80" s="5">
        <v>0.01</v>
      </c>
      <c r="R80" s="5">
        <v>26.5</v>
      </c>
      <c r="S80" s="5">
        <v>35</v>
      </c>
      <c r="T80" s="5">
        <v>31.5</v>
      </c>
      <c r="U80" s="9">
        <v>35.1</v>
      </c>
      <c r="V80" s="10">
        <f t="shared" si="6"/>
        <v>35.075974692664794</v>
      </c>
      <c r="W80" s="5">
        <v>4</v>
      </c>
      <c r="X80" s="5">
        <f>0.08+0.15+0.02+0.04</f>
        <v>0.28999999999999998</v>
      </c>
      <c r="Y80">
        <v>1771.0865958698889</v>
      </c>
      <c r="Z80">
        <v>4.8783028502502654</v>
      </c>
      <c r="AA80">
        <v>99.99999999698889</v>
      </c>
      <c r="AB80" s="5"/>
    </row>
    <row r="81" spans="1:28" x14ac:dyDescent="0.25">
      <c r="A81" s="2">
        <v>79</v>
      </c>
      <c r="B81" s="5" t="s">
        <v>57</v>
      </c>
      <c r="C81" s="5" t="s">
        <v>125</v>
      </c>
      <c r="D81" s="5" t="s">
        <v>18</v>
      </c>
      <c r="E81" s="5" t="s">
        <v>19</v>
      </c>
      <c r="F81" s="5">
        <v>56</v>
      </c>
      <c r="G81" s="5">
        <v>1</v>
      </c>
      <c r="H81" s="5"/>
      <c r="I81" s="5"/>
      <c r="J81" s="6">
        <v>2019</v>
      </c>
      <c r="K81" s="7">
        <v>43606</v>
      </c>
      <c r="L81" s="7" t="str">
        <f t="shared" si="4"/>
        <v>2019141</v>
      </c>
      <c r="M81" s="8">
        <f t="shared" si="5"/>
        <v>141</v>
      </c>
      <c r="N81" s="5">
        <v>1035</v>
      </c>
      <c r="O81" s="5">
        <v>0</v>
      </c>
      <c r="P81" s="5">
        <v>0</v>
      </c>
      <c r="Q81" s="5">
        <v>0.03</v>
      </c>
      <c r="R81" s="5">
        <v>25.8</v>
      </c>
      <c r="S81" s="5">
        <v>34.200000000000003</v>
      </c>
      <c r="T81" s="5">
        <v>28.4</v>
      </c>
      <c r="U81" s="9">
        <v>34.5</v>
      </c>
      <c r="V81" s="10">
        <f t="shared" si="6"/>
        <v>34.393833189640645</v>
      </c>
      <c r="W81" s="5">
        <v>2</v>
      </c>
      <c r="X81" s="5">
        <f>0.29+0.02+0.03+0.01</f>
        <v>0.35</v>
      </c>
      <c r="Y81">
        <v>1527.523845700669</v>
      </c>
      <c r="Z81">
        <v>2.768491251462081</v>
      </c>
      <c r="AA81">
        <v>97.505607598598175</v>
      </c>
      <c r="AB81" s="5"/>
    </row>
    <row r="82" spans="1:28" x14ac:dyDescent="0.25">
      <c r="A82" s="2">
        <v>80</v>
      </c>
      <c r="B82" s="5" t="s">
        <v>57</v>
      </c>
      <c r="C82" s="5" t="s">
        <v>126</v>
      </c>
      <c r="D82" s="5" t="s">
        <v>18</v>
      </c>
      <c r="E82" s="5" t="s">
        <v>19</v>
      </c>
      <c r="F82" s="5">
        <v>16</v>
      </c>
      <c r="G82" s="5">
        <v>1</v>
      </c>
      <c r="H82" s="5"/>
      <c r="I82" s="5"/>
      <c r="J82" s="6">
        <v>2019</v>
      </c>
      <c r="K82" s="7">
        <v>43606</v>
      </c>
      <c r="L82" s="7" t="str">
        <f t="shared" si="4"/>
        <v>2019141</v>
      </c>
      <c r="M82" s="8">
        <f t="shared" si="5"/>
        <v>141</v>
      </c>
      <c r="N82" s="5">
        <v>1210</v>
      </c>
      <c r="O82" s="5">
        <v>0</v>
      </c>
      <c r="P82" s="5">
        <v>0</v>
      </c>
      <c r="Q82" s="5">
        <v>0.2</v>
      </c>
      <c r="R82" s="5">
        <v>26</v>
      </c>
      <c r="S82" s="5">
        <v>34.9</v>
      </c>
      <c r="T82" s="5">
        <v>24.2</v>
      </c>
      <c r="U82" s="9">
        <v>35.5</v>
      </c>
      <c r="V82" s="10">
        <f t="shared" si="6"/>
        <v>35.14852813742386</v>
      </c>
      <c r="W82" s="5">
        <v>2</v>
      </c>
      <c r="X82" s="5">
        <f>0.29+0.02+0.15+0.03</f>
        <v>0.49</v>
      </c>
      <c r="Y82">
        <v>1353.1419290422859</v>
      </c>
      <c r="Z82">
        <v>2.9469726587104859</v>
      </c>
      <c r="AA82">
        <v>98.858257843254293</v>
      </c>
      <c r="AB82" s="5"/>
    </row>
    <row r="83" spans="1:28" x14ac:dyDescent="0.25">
      <c r="A83" s="2">
        <v>81</v>
      </c>
      <c r="B83" s="5" t="s">
        <v>57</v>
      </c>
      <c r="C83" s="5" t="s">
        <v>127</v>
      </c>
      <c r="D83" s="5" t="s">
        <v>18</v>
      </c>
      <c r="E83" s="5" t="s">
        <v>19</v>
      </c>
      <c r="F83" s="5">
        <v>16</v>
      </c>
      <c r="G83" s="5">
        <v>1</v>
      </c>
      <c r="H83" s="5"/>
      <c r="I83" s="5"/>
      <c r="J83" s="6">
        <v>2019</v>
      </c>
      <c r="K83" s="7">
        <v>43606</v>
      </c>
      <c r="L83" s="7" t="str">
        <f t="shared" si="4"/>
        <v>2019141</v>
      </c>
      <c r="M83" s="8">
        <f t="shared" si="5"/>
        <v>141</v>
      </c>
      <c r="N83" s="5">
        <v>1240</v>
      </c>
      <c r="O83" s="5">
        <v>0</v>
      </c>
      <c r="P83" s="5">
        <v>0</v>
      </c>
      <c r="Q83" s="5">
        <v>0.12</v>
      </c>
      <c r="R83" s="5">
        <v>25.9</v>
      </c>
      <c r="S83" s="5">
        <v>35</v>
      </c>
      <c r="T83" s="5">
        <v>27</v>
      </c>
      <c r="U83" s="9">
        <v>35.6</v>
      </c>
      <c r="V83" s="10">
        <f t="shared" si="6"/>
        <v>35.286335345030999</v>
      </c>
      <c r="W83" s="5">
        <v>2</v>
      </c>
      <c r="X83" s="5">
        <f>0.29+0.13+0.01+0.02+0.03</f>
        <v>0.48</v>
      </c>
      <c r="Y83">
        <v>1518.074225031334</v>
      </c>
      <c r="Z83">
        <v>2.961110242151368</v>
      </c>
      <c r="AA83">
        <v>98.932332741552969</v>
      </c>
      <c r="AB83" s="5"/>
    </row>
    <row r="84" spans="1:28" x14ac:dyDescent="0.25">
      <c r="A84" s="2">
        <v>82</v>
      </c>
      <c r="B84" s="5" t="s">
        <v>57</v>
      </c>
      <c r="C84" s="5" t="s">
        <v>128</v>
      </c>
      <c r="D84" s="5" t="s">
        <v>18</v>
      </c>
      <c r="E84" s="5" t="s">
        <v>19</v>
      </c>
      <c r="F84" s="5">
        <v>16</v>
      </c>
      <c r="G84" s="5">
        <v>1</v>
      </c>
      <c r="H84" s="5"/>
      <c r="I84" s="5"/>
      <c r="J84" s="6">
        <v>2019</v>
      </c>
      <c r="K84" s="7">
        <v>43606</v>
      </c>
      <c r="L84" s="7" t="str">
        <f t="shared" si="4"/>
        <v>2019141</v>
      </c>
      <c r="M84" s="8">
        <f t="shared" si="5"/>
        <v>141</v>
      </c>
      <c r="N84" s="5">
        <v>1249</v>
      </c>
      <c r="O84" s="5">
        <v>3</v>
      </c>
      <c r="P84" s="5">
        <v>-2</v>
      </c>
      <c r="Q84" s="5">
        <v>0.01</v>
      </c>
      <c r="R84" s="5">
        <v>26.2</v>
      </c>
      <c r="S84" s="5">
        <v>34.700000000000003</v>
      </c>
      <c r="T84" s="5">
        <v>26.9</v>
      </c>
      <c r="U84" s="9">
        <v>35.4</v>
      </c>
      <c r="V84" s="10">
        <f t="shared" si="6"/>
        <v>35.231822848653572</v>
      </c>
      <c r="W84" s="5">
        <v>4</v>
      </c>
      <c r="X84" s="5">
        <f>0.29+0.13+0.01+0.02+0.03</f>
        <v>0.48</v>
      </c>
      <c r="Y84">
        <v>1487.553022893065</v>
      </c>
      <c r="Z84">
        <v>4.6837071775102492</v>
      </c>
      <c r="AA84">
        <v>99.99999992165111</v>
      </c>
      <c r="AB84" s="5"/>
    </row>
    <row r="85" spans="1:28" x14ac:dyDescent="0.25">
      <c r="A85" s="2">
        <v>83</v>
      </c>
      <c r="B85" s="5" t="s">
        <v>57</v>
      </c>
      <c r="C85" s="5" t="s">
        <v>129</v>
      </c>
      <c r="D85" s="5" t="s">
        <v>18</v>
      </c>
      <c r="E85" s="5" t="s">
        <v>19</v>
      </c>
      <c r="F85" s="5">
        <v>18</v>
      </c>
      <c r="G85" s="5">
        <v>1</v>
      </c>
      <c r="H85" s="5"/>
      <c r="I85" s="5"/>
      <c r="J85" s="6">
        <v>2019</v>
      </c>
      <c r="K85" s="7">
        <v>43606</v>
      </c>
      <c r="L85" s="7" t="str">
        <f t="shared" si="4"/>
        <v>2019141</v>
      </c>
      <c r="M85" s="8">
        <f t="shared" si="5"/>
        <v>141</v>
      </c>
      <c r="N85" s="5">
        <v>1254</v>
      </c>
      <c r="O85" s="5">
        <v>3</v>
      </c>
      <c r="P85" s="5">
        <v>-2</v>
      </c>
      <c r="Q85" s="5">
        <v>0</v>
      </c>
      <c r="R85" s="5">
        <v>26</v>
      </c>
      <c r="S85" s="5">
        <v>34.700000000000003</v>
      </c>
      <c r="T85" s="5">
        <v>27.7</v>
      </c>
      <c r="U85" s="9">
        <v>35</v>
      </c>
      <c r="V85" s="10">
        <f t="shared" si="6"/>
        <v>35</v>
      </c>
      <c r="W85" s="5">
        <v>2</v>
      </c>
      <c r="X85" s="5">
        <f>0.25+0.08+0.01+0.02+0.03</f>
        <v>0.39</v>
      </c>
      <c r="Y85">
        <v>1531.792517997691</v>
      </c>
      <c r="Z85">
        <v>2.850422515537594</v>
      </c>
      <c r="AA85">
        <v>98.231723638955415</v>
      </c>
      <c r="AB85" s="5"/>
    </row>
    <row r="86" spans="1:28" x14ac:dyDescent="0.25">
      <c r="A86" s="2">
        <v>84</v>
      </c>
      <c r="B86" s="5" t="s">
        <v>57</v>
      </c>
      <c r="C86" s="5" t="s">
        <v>130</v>
      </c>
      <c r="D86" s="5" t="s">
        <v>18</v>
      </c>
      <c r="E86" s="5" t="s">
        <v>19</v>
      </c>
      <c r="F86" s="5">
        <v>17</v>
      </c>
      <c r="G86" s="5">
        <v>1</v>
      </c>
      <c r="H86" s="5"/>
      <c r="I86" s="5"/>
      <c r="J86" s="6">
        <v>2019</v>
      </c>
      <c r="K86" s="7">
        <v>43606</v>
      </c>
      <c r="L86" s="7" t="str">
        <f t="shared" si="4"/>
        <v>2019141</v>
      </c>
      <c r="M86" s="8">
        <f t="shared" si="5"/>
        <v>141</v>
      </c>
      <c r="N86" s="5">
        <v>105</v>
      </c>
      <c r="O86" s="5">
        <v>3</v>
      </c>
      <c r="P86" s="5">
        <v>-2</v>
      </c>
      <c r="Q86" s="5">
        <v>0.12</v>
      </c>
      <c r="R86" s="5">
        <v>25.8</v>
      </c>
      <c r="S86" s="5">
        <v>34.4</v>
      </c>
      <c r="T86" s="5">
        <v>28.4</v>
      </c>
      <c r="U86" s="9">
        <v>34.799999999999997</v>
      </c>
      <c r="V86" s="10">
        <f t="shared" si="6"/>
        <v>34.590890230020662</v>
      </c>
      <c r="W86" s="5">
        <v>4</v>
      </c>
      <c r="X86" s="5">
        <f>0.29+0.13+0.01+0.02+0.03</f>
        <v>0.48</v>
      </c>
      <c r="Y86">
        <v>1544.5910975124989</v>
      </c>
      <c r="Z86">
        <v>4.697655165091235</v>
      </c>
      <c r="AA86">
        <v>99.999999937222938</v>
      </c>
      <c r="AB86" s="5"/>
    </row>
    <row r="87" spans="1:28" x14ac:dyDescent="0.25">
      <c r="A87" s="2">
        <v>85</v>
      </c>
      <c r="B87" s="5" t="s">
        <v>57</v>
      </c>
      <c r="C87" s="5" t="s">
        <v>131</v>
      </c>
      <c r="D87" s="5" t="s">
        <v>18</v>
      </c>
      <c r="E87" s="5" t="s">
        <v>19</v>
      </c>
      <c r="F87" s="5">
        <v>16</v>
      </c>
      <c r="G87" s="5">
        <v>1</v>
      </c>
      <c r="H87" s="5"/>
      <c r="I87" s="5"/>
      <c r="J87" s="6">
        <v>2019</v>
      </c>
      <c r="K87" s="7">
        <v>43606</v>
      </c>
      <c r="L87" s="7" t="str">
        <f t="shared" si="4"/>
        <v>2019141</v>
      </c>
      <c r="M87" s="8">
        <f t="shared" si="5"/>
        <v>141</v>
      </c>
      <c r="N87" s="31">
        <v>1220</v>
      </c>
      <c r="O87" s="5">
        <v>3</v>
      </c>
      <c r="P87" s="5">
        <v>-2</v>
      </c>
      <c r="Q87" s="5">
        <v>0.02</v>
      </c>
      <c r="R87" s="5">
        <v>25.4</v>
      </c>
      <c r="S87" s="5">
        <v>34.200000000000003</v>
      </c>
      <c r="T87" s="5">
        <v>26.9</v>
      </c>
      <c r="U87" s="9">
        <v>34.799999999999997</v>
      </c>
      <c r="V87" s="10">
        <f t="shared" si="6"/>
        <v>34.614589803375033</v>
      </c>
      <c r="W87" s="5">
        <v>1</v>
      </c>
      <c r="X87" s="5">
        <f>0.29+0.13+0.01+0.02+0.03</f>
        <v>0.48</v>
      </c>
      <c r="Y87">
        <v>1446.844769343239</v>
      </c>
      <c r="Z87">
        <v>2.994352481598312</v>
      </c>
      <c r="AA87">
        <v>99.090975424504649</v>
      </c>
      <c r="AB87" s="5"/>
    </row>
    <row r="88" spans="1:28" x14ac:dyDescent="0.25">
      <c r="A88" s="2">
        <v>86</v>
      </c>
      <c r="B88" s="5" t="s">
        <v>57</v>
      </c>
      <c r="C88" s="5" t="s">
        <v>132</v>
      </c>
      <c r="D88" s="5" t="s">
        <v>18</v>
      </c>
      <c r="E88" s="5" t="s">
        <v>19</v>
      </c>
      <c r="F88" s="5">
        <v>16</v>
      </c>
      <c r="G88" s="5">
        <v>1</v>
      </c>
      <c r="H88" s="5"/>
      <c r="I88" s="5"/>
      <c r="J88" s="6">
        <v>2019</v>
      </c>
      <c r="K88" s="7">
        <v>43606</v>
      </c>
      <c r="L88" s="7" t="str">
        <f t="shared" si="4"/>
        <v>2019141</v>
      </c>
      <c r="M88" s="8">
        <f t="shared" si="5"/>
        <v>141</v>
      </c>
      <c r="N88" s="5">
        <v>1235</v>
      </c>
      <c r="O88" s="5">
        <v>3</v>
      </c>
      <c r="P88" s="5">
        <v>-2</v>
      </c>
      <c r="Q88" s="5">
        <v>0.01</v>
      </c>
      <c r="R88" s="5">
        <v>25.9</v>
      </c>
      <c r="S88" s="5">
        <v>34.200000000000003</v>
      </c>
      <c r="T88" s="5">
        <v>30.5</v>
      </c>
      <c r="U88" s="9">
        <v>34.799999999999997</v>
      </c>
      <c r="V88" s="10">
        <f t="shared" si="6"/>
        <v>34.655848155988771</v>
      </c>
      <c r="W88" s="5">
        <v>4</v>
      </c>
      <c r="X88" s="5">
        <f>0.29+0.13+0.01+0.02+0.03</f>
        <v>0.48</v>
      </c>
      <c r="Y88">
        <v>1640.4745526010699</v>
      </c>
      <c r="Z88">
        <v>4.6258361845616394</v>
      </c>
      <c r="AA88">
        <v>99.999999807249992</v>
      </c>
      <c r="AB88" s="5"/>
    </row>
    <row r="89" spans="1:28" x14ac:dyDescent="0.25">
      <c r="A89" s="2">
        <v>87</v>
      </c>
      <c r="B89" s="5" t="s">
        <v>57</v>
      </c>
      <c r="C89" s="5" t="s">
        <v>133</v>
      </c>
      <c r="D89" s="5" t="s">
        <v>18</v>
      </c>
      <c r="E89" s="5" t="s">
        <v>19</v>
      </c>
      <c r="F89" s="5">
        <v>18</v>
      </c>
      <c r="G89" s="5">
        <v>1</v>
      </c>
      <c r="H89" s="5"/>
      <c r="I89" s="5"/>
      <c r="J89" s="6">
        <v>2019</v>
      </c>
      <c r="K89" s="7">
        <v>43606</v>
      </c>
      <c r="L89" s="7" t="str">
        <f t="shared" si="4"/>
        <v>2019141</v>
      </c>
      <c r="M89" s="8">
        <f t="shared" si="5"/>
        <v>141</v>
      </c>
      <c r="N89" s="5">
        <v>1215</v>
      </c>
      <c r="O89" s="5">
        <v>3</v>
      </c>
      <c r="P89" s="5">
        <v>-2</v>
      </c>
      <c r="Q89" s="5">
        <v>0.03</v>
      </c>
      <c r="R89" s="5">
        <v>25.7</v>
      </c>
      <c r="S89" s="5">
        <v>33.9</v>
      </c>
      <c r="T89" s="5">
        <v>31.4</v>
      </c>
      <c r="U89" s="9">
        <v>34.6</v>
      </c>
      <c r="V89" s="10">
        <f t="shared" si="6"/>
        <v>34.352277442494831</v>
      </c>
      <c r="W89" s="5">
        <v>1</v>
      </c>
      <c r="X89" s="5">
        <f>0.08+0.15+0.02+0.03+0.01</f>
        <v>0.28999999999999998</v>
      </c>
      <c r="Y89">
        <v>1660.915999007186</v>
      </c>
      <c r="Z89">
        <v>3.0034140506127378</v>
      </c>
      <c r="AA89">
        <v>99.130644715834521</v>
      </c>
      <c r="AB89" s="5"/>
    </row>
    <row r="90" spans="1:28" x14ac:dyDescent="0.25">
      <c r="A90" s="2">
        <v>88</v>
      </c>
      <c r="B90" s="5" t="s">
        <v>57</v>
      </c>
      <c r="C90" s="5" t="s">
        <v>134</v>
      </c>
      <c r="D90" s="5" t="s">
        <v>18</v>
      </c>
      <c r="E90" s="5" t="s">
        <v>19</v>
      </c>
      <c r="F90" s="5">
        <v>18</v>
      </c>
      <c r="G90" s="5">
        <v>1</v>
      </c>
      <c r="H90" s="5"/>
      <c r="I90" s="5"/>
      <c r="J90" s="6">
        <v>2019</v>
      </c>
      <c r="K90" s="7">
        <v>43606</v>
      </c>
      <c r="L90" s="7" t="str">
        <f t="shared" si="4"/>
        <v>2019141</v>
      </c>
      <c r="M90" s="8">
        <f t="shared" si="5"/>
        <v>141</v>
      </c>
      <c r="N90" s="5">
        <v>1218</v>
      </c>
      <c r="O90" s="5">
        <v>3</v>
      </c>
      <c r="P90" s="5">
        <v>-2</v>
      </c>
      <c r="Q90" s="5">
        <v>0.12</v>
      </c>
      <c r="R90" s="5">
        <v>25.3</v>
      </c>
      <c r="S90" s="5">
        <v>34.200000000000003</v>
      </c>
      <c r="T90" s="5">
        <v>24.4</v>
      </c>
      <c r="U90" s="9">
        <v>34.799999999999997</v>
      </c>
      <c r="V90" s="10">
        <f t="shared" si="6"/>
        <v>34.486335345030994</v>
      </c>
      <c r="W90" s="5">
        <v>4</v>
      </c>
      <c r="X90" s="5">
        <f>0.29+0.02+0.03+0.01</f>
        <v>0.35</v>
      </c>
      <c r="Y90">
        <v>1312.379642080856</v>
      </c>
      <c r="Z90">
        <v>4.7302986013466679</v>
      </c>
      <c r="AA90">
        <v>99.999999962889333</v>
      </c>
      <c r="AB90" s="5"/>
    </row>
    <row r="91" spans="1:28" x14ac:dyDescent="0.25">
      <c r="A91" s="2">
        <v>89</v>
      </c>
      <c r="B91" s="5" t="s">
        <v>57</v>
      </c>
      <c r="C91" s="5" t="s">
        <v>135</v>
      </c>
      <c r="D91" s="5" t="s">
        <v>18</v>
      </c>
      <c r="E91" s="5" t="s">
        <v>19</v>
      </c>
      <c r="F91" s="5">
        <v>45</v>
      </c>
      <c r="G91" s="5">
        <v>1</v>
      </c>
      <c r="H91" s="5"/>
      <c r="I91" s="5"/>
      <c r="J91" s="6">
        <v>2019</v>
      </c>
      <c r="K91" s="7">
        <v>43606</v>
      </c>
      <c r="L91" s="7" t="str">
        <f t="shared" si="4"/>
        <v>2019141</v>
      </c>
      <c r="M91" s="8">
        <f t="shared" si="5"/>
        <v>141</v>
      </c>
      <c r="N91" s="5">
        <v>1230</v>
      </c>
      <c r="O91" s="5">
        <v>3</v>
      </c>
      <c r="P91" s="5">
        <v>-2</v>
      </c>
      <c r="Q91" s="5">
        <v>0.22</v>
      </c>
      <c r="R91" s="5">
        <v>25.1</v>
      </c>
      <c r="S91" s="5">
        <v>33.9</v>
      </c>
      <c r="T91" s="5">
        <v>24.2</v>
      </c>
      <c r="U91" s="9">
        <v>34.4</v>
      </c>
      <c r="V91" s="10">
        <f t="shared" si="6"/>
        <v>34.10134987392464</v>
      </c>
      <c r="W91" s="5">
        <v>1</v>
      </c>
      <c r="X91" s="5">
        <f>0.33+0.01+0.02+0.03</f>
        <v>0.39</v>
      </c>
      <c r="Y91">
        <v>1280.0690183431179</v>
      </c>
      <c r="Z91">
        <v>2.850305607263774</v>
      </c>
      <c r="AA91">
        <v>98.230824536418282</v>
      </c>
      <c r="AB91" s="5"/>
    </row>
    <row r="92" spans="1:28" x14ac:dyDescent="0.25">
      <c r="A92" s="2">
        <v>90</v>
      </c>
      <c r="B92" s="5" t="s">
        <v>57</v>
      </c>
      <c r="C92" s="5" t="s">
        <v>136</v>
      </c>
      <c r="D92" s="5" t="s">
        <v>18</v>
      </c>
      <c r="E92" s="5" t="s">
        <v>19</v>
      </c>
      <c r="F92" s="5">
        <v>16</v>
      </c>
      <c r="G92" s="5">
        <v>1</v>
      </c>
      <c r="H92" s="5"/>
      <c r="I92" s="5"/>
      <c r="J92" s="6">
        <v>2019</v>
      </c>
      <c r="K92" s="7">
        <v>43606</v>
      </c>
      <c r="L92" s="7" t="str">
        <f t="shared" si="4"/>
        <v>2019141</v>
      </c>
      <c r="M92" s="8">
        <f t="shared" si="5"/>
        <v>141</v>
      </c>
      <c r="N92" s="5">
        <v>115</v>
      </c>
      <c r="O92" s="5">
        <v>3</v>
      </c>
      <c r="P92" s="5">
        <v>-2</v>
      </c>
      <c r="Q92" s="5">
        <v>0.01</v>
      </c>
      <c r="R92" s="5">
        <v>25.7</v>
      </c>
      <c r="S92" s="5">
        <v>34.5</v>
      </c>
      <c r="T92" s="5">
        <v>27.6</v>
      </c>
      <c r="U92" s="9">
        <v>34.799999999999997</v>
      </c>
      <c r="V92" s="10">
        <f t="shared" si="6"/>
        <v>34.727924077994381</v>
      </c>
      <c r="W92" s="5">
        <v>2</v>
      </c>
      <c r="X92" s="5">
        <f>0.34+0.24+0.01+0.02+0.03</f>
        <v>0.64000000000000012</v>
      </c>
      <c r="Y92">
        <v>1509.434842668252</v>
      </c>
      <c r="Z92">
        <v>2.7419315649939628</v>
      </c>
      <c r="AA92">
        <v>97.225579297967428</v>
      </c>
      <c r="AB92" s="5"/>
    </row>
    <row r="93" spans="1:28" x14ac:dyDescent="0.25">
      <c r="A93" s="2">
        <v>91</v>
      </c>
      <c r="B93" s="5" t="s">
        <v>57</v>
      </c>
      <c r="C93" s="5" t="s">
        <v>137</v>
      </c>
      <c r="D93" s="5" t="s">
        <v>18</v>
      </c>
      <c r="E93" s="5" t="s">
        <v>19</v>
      </c>
      <c r="F93" s="5">
        <v>31</v>
      </c>
      <c r="G93" s="5">
        <v>1</v>
      </c>
      <c r="H93" s="5"/>
      <c r="I93" s="5"/>
      <c r="J93" s="6">
        <v>2019</v>
      </c>
      <c r="K93" s="7">
        <v>43605</v>
      </c>
      <c r="L93" s="7" t="str">
        <f t="shared" si="4"/>
        <v>2019140</v>
      </c>
      <c r="M93" s="8">
        <f t="shared" si="5"/>
        <v>140</v>
      </c>
      <c r="N93" s="5">
        <v>1546</v>
      </c>
      <c r="O93" s="5">
        <v>0</v>
      </c>
      <c r="P93" s="5">
        <v>-1</v>
      </c>
      <c r="Q93" s="5">
        <v>0.12</v>
      </c>
      <c r="R93" s="5">
        <v>24</v>
      </c>
      <c r="S93" s="5">
        <v>32</v>
      </c>
      <c r="T93" s="5">
        <v>30</v>
      </c>
      <c r="U93" s="9">
        <v>32</v>
      </c>
      <c r="V93" s="10">
        <f t="shared" si="6"/>
        <v>32</v>
      </c>
      <c r="W93" s="5">
        <v>2</v>
      </c>
      <c r="X93" s="5">
        <f>0.29+0.02+0.01</f>
        <v>0.32</v>
      </c>
      <c r="Y93">
        <v>1426.3859118510759</v>
      </c>
      <c r="Z93">
        <v>2.3519756488891121</v>
      </c>
      <c r="AA93">
        <v>89.799276170267305</v>
      </c>
      <c r="AB93" s="5"/>
    </row>
    <row r="94" spans="1:28" x14ac:dyDescent="0.25">
      <c r="A94" s="2">
        <v>92</v>
      </c>
      <c r="B94" s="5" t="s">
        <v>57</v>
      </c>
      <c r="C94" s="5" t="s">
        <v>138</v>
      </c>
      <c r="D94" s="5" t="s">
        <v>18</v>
      </c>
      <c r="E94" s="5" t="s">
        <v>19</v>
      </c>
      <c r="F94" s="5">
        <v>19</v>
      </c>
      <c r="G94" s="5">
        <v>1</v>
      </c>
      <c r="H94" s="5"/>
      <c r="I94" s="5"/>
      <c r="J94" s="6">
        <v>2019</v>
      </c>
      <c r="K94" s="7">
        <v>43605</v>
      </c>
      <c r="L94" s="7" t="str">
        <f t="shared" si="4"/>
        <v>2019140</v>
      </c>
      <c r="M94" s="8">
        <f t="shared" si="5"/>
        <v>140</v>
      </c>
      <c r="N94" s="5">
        <v>1556</v>
      </c>
      <c r="O94" s="36">
        <v>2</v>
      </c>
      <c r="P94" s="5">
        <v>-1</v>
      </c>
      <c r="Q94" s="5">
        <v>0.11</v>
      </c>
      <c r="R94" s="5">
        <v>24</v>
      </c>
      <c r="S94" s="5">
        <v>31.8</v>
      </c>
      <c r="T94" s="5">
        <v>29.8</v>
      </c>
      <c r="U94" s="9">
        <v>32</v>
      </c>
      <c r="V94" s="10">
        <f t="shared" si="6"/>
        <v>31.897617696340305</v>
      </c>
      <c r="W94" s="5">
        <v>1.2</v>
      </c>
      <c r="X94" s="5">
        <v>0.7</v>
      </c>
      <c r="Y94">
        <v>1400.9418067250299</v>
      </c>
      <c r="Z94">
        <v>2.163936917361192</v>
      </c>
      <c r="AA94">
        <v>83.582916948090698</v>
      </c>
      <c r="AB94" s="5" t="s">
        <v>426</v>
      </c>
    </row>
    <row r="95" spans="1:28" x14ac:dyDescent="0.25">
      <c r="A95" s="2">
        <v>93</v>
      </c>
      <c r="B95" s="5" t="s">
        <v>57</v>
      </c>
      <c r="C95" s="5" t="s">
        <v>139</v>
      </c>
      <c r="D95" s="5" t="s">
        <v>18</v>
      </c>
      <c r="E95" s="5" t="s">
        <v>19</v>
      </c>
      <c r="F95" s="5">
        <v>16</v>
      </c>
      <c r="G95" s="5">
        <v>0</v>
      </c>
      <c r="H95" s="5"/>
      <c r="I95" s="5"/>
      <c r="J95" s="6">
        <v>2019</v>
      </c>
      <c r="K95" s="7">
        <v>43605</v>
      </c>
      <c r="L95" s="7" t="str">
        <f t="shared" si="4"/>
        <v>2019140</v>
      </c>
      <c r="M95" s="8">
        <f t="shared" si="5"/>
        <v>140</v>
      </c>
      <c r="N95" s="5">
        <v>1551</v>
      </c>
      <c r="O95" s="5">
        <v>0</v>
      </c>
      <c r="P95" s="5">
        <v>-2</v>
      </c>
      <c r="Q95" s="5">
        <v>0.01</v>
      </c>
      <c r="R95" s="5">
        <v>24.3</v>
      </c>
      <c r="S95" s="5">
        <v>31.9</v>
      </c>
      <c r="T95" s="5">
        <v>30.5</v>
      </c>
      <c r="U95" s="9">
        <v>32</v>
      </c>
      <c r="V95" s="10">
        <f t="shared" si="6"/>
        <v>31.975974692664792</v>
      </c>
      <c r="W95" s="5">
        <v>1</v>
      </c>
      <c r="X95" s="5">
        <f>0.06+0.02</f>
        <v>0.08</v>
      </c>
      <c r="Y95">
        <v>1441.9843948140531</v>
      </c>
      <c r="Z95">
        <v>1.8513106929584351</v>
      </c>
      <c r="AA95">
        <v>69.638086970094278</v>
      </c>
      <c r="AB95" s="5"/>
    </row>
    <row r="96" spans="1:28" x14ac:dyDescent="0.25">
      <c r="A96" s="2">
        <v>94</v>
      </c>
      <c r="B96" s="5" t="s">
        <v>57</v>
      </c>
      <c r="C96" s="5" t="s">
        <v>140</v>
      </c>
      <c r="D96" s="5" t="s">
        <v>18</v>
      </c>
      <c r="E96" s="5" t="s">
        <v>19</v>
      </c>
      <c r="F96" s="5">
        <v>40</v>
      </c>
      <c r="G96" s="5">
        <v>1</v>
      </c>
      <c r="H96" s="5"/>
      <c r="I96" s="5"/>
      <c r="J96" s="6">
        <v>2019</v>
      </c>
      <c r="K96" s="7">
        <v>43605</v>
      </c>
      <c r="L96" s="7" t="str">
        <f t="shared" si="4"/>
        <v>2019140</v>
      </c>
      <c r="M96" s="8">
        <f t="shared" si="5"/>
        <v>140</v>
      </c>
      <c r="N96" s="5">
        <v>1511</v>
      </c>
      <c r="O96" s="5">
        <v>1</v>
      </c>
      <c r="P96" s="5">
        <v>-2</v>
      </c>
      <c r="Q96" s="5">
        <v>0.12</v>
      </c>
      <c r="R96" s="5">
        <v>25.2</v>
      </c>
      <c r="S96" s="5">
        <v>33.9</v>
      </c>
      <c r="T96" s="5">
        <v>25.5</v>
      </c>
      <c r="U96" s="9">
        <v>33.799999999999997</v>
      </c>
      <c r="V96" s="10">
        <f t="shared" si="6"/>
        <v>33.852277442494831</v>
      </c>
      <c r="W96" s="5">
        <v>1.6</v>
      </c>
      <c r="X96" s="5">
        <f>0.29+0.02+0.03+0.01</f>
        <v>0.35</v>
      </c>
      <c r="Y96">
        <v>1348.833056518574</v>
      </c>
      <c r="Z96">
        <v>2.5716393119439491</v>
      </c>
      <c r="AA96">
        <v>94.811936281586853</v>
      </c>
      <c r="AB96" s="5" t="s">
        <v>429</v>
      </c>
    </row>
    <row r="97" spans="1:28" x14ac:dyDescent="0.25">
      <c r="A97" s="2">
        <v>95</v>
      </c>
      <c r="B97" s="5" t="s">
        <v>57</v>
      </c>
      <c r="C97" s="5" t="s">
        <v>141</v>
      </c>
      <c r="D97" s="5" t="s">
        <v>18</v>
      </c>
      <c r="E97" s="5" t="s">
        <v>19</v>
      </c>
      <c r="F97" s="5">
        <v>23</v>
      </c>
      <c r="G97" s="5">
        <v>1</v>
      </c>
      <c r="H97" s="5"/>
      <c r="I97" s="5"/>
      <c r="J97" s="6">
        <v>2019</v>
      </c>
      <c r="K97" s="7">
        <v>43605</v>
      </c>
      <c r="L97" s="7" t="str">
        <f t="shared" si="4"/>
        <v>2019140</v>
      </c>
      <c r="M97" s="8">
        <f t="shared" si="5"/>
        <v>140</v>
      </c>
      <c r="N97" s="5">
        <v>1531</v>
      </c>
      <c r="O97" s="5">
        <v>0</v>
      </c>
      <c r="P97" s="5">
        <v>-1</v>
      </c>
      <c r="Q97" s="5">
        <v>0.19</v>
      </c>
      <c r="R97" s="5">
        <v>24.8</v>
      </c>
      <c r="S97" s="5">
        <v>33.799999999999997</v>
      </c>
      <c r="T97" s="5">
        <v>22.2</v>
      </c>
      <c r="U97" s="9">
        <v>33.700000000000003</v>
      </c>
      <c r="V97" s="10">
        <f t="shared" si="6"/>
        <v>33.757955013865661</v>
      </c>
      <c r="W97" s="5">
        <v>1.6</v>
      </c>
      <c r="X97" s="5">
        <v>0.97</v>
      </c>
      <c r="Y97">
        <v>1167.7509134236859</v>
      </c>
      <c r="Z97">
        <v>2.444994906533708</v>
      </c>
      <c r="AA97">
        <v>92.208555088476061</v>
      </c>
      <c r="AB97" s="5" t="s">
        <v>426</v>
      </c>
    </row>
    <row r="98" spans="1:28" x14ac:dyDescent="0.25">
      <c r="A98" s="2">
        <v>96</v>
      </c>
      <c r="B98" s="5" t="s">
        <v>57</v>
      </c>
      <c r="C98" s="5" t="s">
        <v>142</v>
      </c>
      <c r="D98" s="5" t="s">
        <v>18</v>
      </c>
      <c r="E98" s="5" t="s">
        <v>19</v>
      </c>
      <c r="F98" s="5">
        <v>22</v>
      </c>
      <c r="G98" s="5">
        <v>1</v>
      </c>
      <c r="H98" s="5"/>
      <c r="I98" s="5"/>
      <c r="J98" s="6">
        <v>2019</v>
      </c>
      <c r="K98" s="7">
        <v>43605</v>
      </c>
      <c r="L98" s="7" t="str">
        <f t="shared" si="4"/>
        <v>2019140</v>
      </c>
      <c r="M98" s="8">
        <f t="shared" si="5"/>
        <v>140</v>
      </c>
      <c r="N98" s="5">
        <v>1527</v>
      </c>
      <c r="O98" s="5">
        <v>3</v>
      </c>
      <c r="P98" s="5">
        <v>-2</v>
      </c>
      <c r="Q98" s="5">
        <v>0.01</v>
      </c>
      <c r="R98" s="5">
        <v>25.1</v>
      </c>
      <c r="S98" s="5">
        <v>34</v>
      </c>
      <c r="T98" s="5">
        <v>27</v>
      </c>
      <c r="U98" s="9">
        <v>33.9</v>
      </c>
      <c r="V98" s="10">
        <f t="shared" si="6"/>
        <v>33.924025307335199</v>
      </c>
      <c r="W98" s="5">
        <v>1</v>
      </c>
      <c r="X98" s="5">
        <v>0.7</v>
      </c>
      <c r="Y98">
        <v>1436.15322980373</v>
      </c>
      <c r="Z98">
        <v>2.7751096129219701</v>
      </c>
      <c r="AA98">
        <v>97.571806589283511</v>
      </c>
      <c r="AB98" s="5" t="s">
        <v>426</v>
      </c>
    </row>
    <row r="99" spans="1:28" x14ac:dyDescent="0.25">
      <c r="A99" s="2">
        <v>97</v>
      </c>
      <c r="B99" s="5" t="s">
        <v>57</v>
      </c>
      <c r="C99" s="5" t="s">
        <v>143</v>
      </c>
      <c r="D99" s="5" t="s">
        <v>18</v>
      </c>
      <c r="E99" s="5" t="s">
        <v>19</v>
      </c>
      <c r="F99" s="5">
        <v>27</v>
      </c>
      <c r="G99" s="5">
        <v>1</v>
      </c>
      <c r="H99" s="5"/>
      <c r="I99" s="5"/>
      <c r="J99" s="6">
        <v>2019</v>
      </c>
      <c r="K99" s="7">
        <v>43605</v>
      </c>
      <c r="L99" s="7" t="str">
        <f t="shared" si="4"/>
        <v>2019140</v>
      </c>
      <c r="M99" s="8">
        <f t="shared" si="5"/>
        <v>140</v>
      </c>
      <c r="N99" s="5">
        <v>1523</v>
      </c>
      <c r="O99" s="5">
        <v>3</v>
      </c>
      <c r="P99" s="5">
        <v>-1</v>
      </c>
      <c r="Q99" s="5">
        <v>0.12</v>
      </c>
      <c r="R99" s="5">
        <v>25.1</v>
      </c>
      <c r="S99" s="5">
        <v>34.1</v>
      </c>
      <c r="T99" s="5">
        <v>24.3</v>
      </c>
      <c r="U99" s="9">
        <v>34.1</v>
      </c>
      <c r="V99" s="10">
        <f t="shared" si="6"/>
        <v>34.099999999999994</v>
      </c>
      <c r="W99" s="5">
        <v>1</v>
      </c>
      <c r="X99" s="5">
        <v>0.97</v>
      </c>
      <c r="Y99">
        <v>1299.752019047329</v>
      </c>
      <c r="Z99">
        <v>2.7861832957932031</v>
      </c>
      <c r="AA99">
        <v>97.679467969697413</v>
      </c>
      <c r="AB99" s="5" t="s">
        <v>426</v>
      </c>
    </row>
    <row r="100" spans="1:28" x14ac:dyDescent="0.25">
      <c r="A100" s="2">
        <v>98</v>
      </c>
      <c r="B100" s="5" t="s">
        <v>57</v>
      </c>
      <c r="C100" s="5" t="s">
        <v>144</v>
      </c>
      <c r="D100" s="5" t="s">
        <v>18</v>
      </c>
      <c r="E100" s="5" t="s">
        <v>19</v>
      </c>
      <c r="F100" s="5">
        <v>29</v>
      </c>
      <c r="G100" s="5">
        <v>0</v>
      </c>
      <c r="H100" s="5"/>
      <c r="I100" s="5"/>
      <c r="J100" s="6">
        <v>2019</v>
      </c>
      <c r="K100" s="7">
        <v>43605</v>
      </c>
      <c r="L100" s="7" t="str">
        <f t="shared" si="4"/>
        <v>2019140</v>
      </c>
      <c r="M100" s="8">
        <f t="shared" si="5"/>
        <v>140</v>
      </c>
      <c r="N100" s="5">
        <v>1516</v>
      </c>
      <c r="O100" s="5">
        <v>2</v>
      </c>
      <c r="P100" s="5">
        <v>-1</v>
      </c>
      <c r="Q100" s="5">
        <v>0.01</v>
      </c>
      <c r="R100" s="5">
        <v>25.9</v>
      </c>
      <c r="S100" s="5">
        <v>33.9</v>
      </c>
      <c r="T100" s="5">
        <v>25</v>
      </c>
      <c r="U100" s="9">
        <v>33.9</v>
      </c>
      <c r="V100" s="10">
        <f t="shared" si="6"/>
        <v>33.9</v>
      </c>
      <c r="W100" s="5">
        <v>1</v>
      </c>
      <c r="X100" s="5">
        <f>0.08+0.15+0.02+0.04</f>
        <v>0.28999999999999998</v>
      </c>
      <c r="Y100">
        <v>1322.3853495280141</v>
      </c>
      <c r="Z100">
        <v>2.746693137715734</v>
      </c>
      <c r="AA100">
        <v>97.277506612791839</v>
      </c>
      <c r="AB100" s="5"/>
    </row>
    <row r="101" spans="1:28" x14ac:dyDescent="0.25">
      <c r="A101" s="2">
        <v>99</v>
      </c>
      <c r="B101" s="5" t="s">
        <v>57</v>
      </c>
      <c r="C101" s="5" t="s">
        <v>145</v>
      </c>
      <c r="D101" s="5" t="s">
        <v>18</v>
      </c>
      <c r="E101" s="5" t="s">
        <v>19</v>
      </c>
      <c r="F101" s="5">
        <v>25</v>
      </c>
      <c r="G101" s="5">
        <v>1</v>
      </c>
      <c r="H101" s="5"/>
      <c r="I101" s="5"/>
      <c r="J101" s="6">
        <v>2019</v>
      </c>
      <c r="K101" s="7">
        <v>43605</v>
      </c>
      <c r="L101" s="7" t="str">
        <f t="shared" si="4"/>
        <v>2019140</v>
      </c>
      <c r="M101" s="8">
        <f t="shared" si="5"/>
        <v>140</v>
      </c>
      <c r="N101" s="5">
        <v>1536</v>
      </c>
      <c r="O101" s="5">
        <v>0</v>
      </c>
      <c r="P101" s="5">
        <v>-1</v>
      </c>
      <c r="Q101" s="5">
        <v>0.15</v>
      </c>
      <c r="R101" s="5">
        <v>24.6</v>
      </c>
      <c r="S101" s="5">
        <v>33.9</v>
      </c>
      <c r="T101" s="5">
        <v>20.9</v>
      </c>
      <c r="U101" s="9">
        <v>33.799999999999997</v>
      </c>
      <c r="V101" s="10">
        <f t="shared" si="6"/>
        <v>33.855051025721679</v>
      </c>
      <c r="W101" s="5">
        <v>1</v>
      </c>
      <c r="X101" s="5">
        <v>0.61</v>
      </c>
      <c r="Y101">
        <v>1105.51415220542</v>
      </c>
      <c r="Z101">
        <v>2.6848530080903892</v>
      </c>
      <c r="AA101">
        <v>96.54131604068796</v>
      </c>
      <c r="AB101" s="5" t="s">
        <v>426</v>
      </c>
    </row>
    <row r="102" spans="1:28" x14ac:dyDescent="0.25">
      <c r="A102" s="2">
        <v>100</v>
      </c>
      <c r="B102" s="5" t="s">
        <v>57</v>
      </c>
      <c r="C102" s="5" t="s">
        <v>146</v>
      </c>
      <c r="D102" s="5" t="s">
        <v>18</v>
      </c>
      <c r="E102" s="5" t="s">
        <v>19</v>
      </c>
      <c r="F102" s="5">
        <v>44</v>
      </c>
      <c r="G102" s="5">
        <v>1</v>
      </c>
      <c r="H102" s="5"/>
      <c r="I102" s="5"/>
      <c r="J102" s="6">
        <v>2019</v>
      </c>
      <c r="K102" s="7">
        <v>43605</v>
      </c>
      <c r="L102" s="7" t="str">
        <f t="shared" si="4"/>
        <v>2019140</v>
      </c>
      <c r="M102" s="8">
        <f t="shared" si="5"/>
        <v>140</v>
      </c>
      <c r="N102" s="5">
        <v>1626</v>
      </c>
      <c r="O102" s="5">
        <v>0</v>
      </c>
      <c r="P102" s="5">
        <v>-1</v>
      </c>
      <c r="Q102" s="5">
        <v>0.13</v>
      </c>
      <c r="R102" s="5">
        <v>24.1</v>
      </c>
      <c r="S102" s="5">
        <v>32</v>
      </c>
      <c r="T102" s="5">
        <v>30</v>
      </c>
      <c r="U102" s="9">
        <v>32.200000000000003</v>
      </c>
      <c r="V102" s="10">
        <f t="shared" si="6"/>
        <v>32.09345028339942</v>
      </c>
      <c r="W102" s="5">
        <v>1.5</v>
      </c>
      <c r="X102" s="5">
        <f>0.08+0.15+0.02+0.03+0.01</f>
        <v>0.28999999999999998</v>
      </c>
      <c r="Y102">
        <v>1426.3859118510759</v>
      </c>
      <c r="Z102">
        <v>2.137123555200533</v>
      </c>
      <c r="AA102">
        <v>82.552083228872505</v>
      </c>
      <c r="AB102" s="5" t="s">
        <v>430</v>
      </c>
    </row>
    <row r="103" spans="1:28" x14ac:dyDescent="0.25">
      <c r="A103" s="2">
        <v>101</v>
      </c>
      <c r="B103" s="5" t="s">
        <v>57</v>
      </c>
      <c r="C103" s="5" t="s">
        <v>147</v>
      </c>
      <c r="D103" s="5" t="s">
        <v>18</v>
      </c>
      <c r="E103" s="5" t="s">
        <v>19</v>
      </c>
      <c r="F103" s="5">
        <v>18</v>
      </c>
      <c r="G103" s="5">
        <v>1</v>
      </c>
      <c r="H103" s="5"/>
      <c r="I103" s="5"/>
      <c r="J103" s="6">
        <v>2019</v>
      </c>
      <c r="K103" s="7">
        <v>43605</v>
      </c>
      <c r="L103" s="7" t="str">
        <f t="shared" si="4"/>
        <v>2019140</v>
      </c>
      <c r="M103" s="8">
        <f t="shared" si="5"/>
        <v>140</v>
      </c>
      <c r="N103" s="5">
        <v>1645</v>
      </c>
      <c r="O103" s="5">
        <v>0</v>
      </c>
      <c r="P103" s="5">
        <v>-1</v>
      </c>
      <c r="Q103" s="5">
        <v>0.14000000000000001</v>
      </c>
      <c r="R103" s="5">
        <v>23.9</v>
      </c>
      <c r="S103" s="5">
        <v>32.299999999999997</v>
      </c>
      <c r="T103" s="5">
        <v>26.2</v>
      </c>
      <c r="U103" s="9">
        <v>32.4</v>
      </c>
      <c r="V103" s="10">
        <f t="shared" si="6"/>
        <v>32.345803989154973</v>
      </c>
      <c r="W103" s="5">
        <v>1</v>
      </c>
      <c r="X103" s="5">
        <f>0.34+0.24+0.13+0.01+0.02+0.03</f>
        <v>0.77000000000000013</v>
      </c>
      <c r="Y103">
        <v>1266.984624315661</v>
      </c>
      <c r="Z103">
        <v>2.2942250351216491</v>
      </c>
      <c r="AA103">
        <v>88.082014997714595</v>
      </c>
      <c r="AB103" s="5"/>
    </row>
    <row r="104" spans="1:28" x14ac:dyDescent="0.25">
      <c r="A104" s="2">
        <v>102</v>
      </c>
      <c r="B104" s="5" t="s">
        <v>57</v>
      </c>
      <c r="C104" s="5" t="s">
        <v>148</v>
      </c>
      <c r="D104" s="5" t="s">
        <v>18</v>
      </c>
      <c r="E104" s="5" t="s">
        <v>19</v>
      </c>
      <c r="F104" s="5">
        <v>45</v>
      </c>
      <c r="G104" s="5">
        <v>1</v>
      </c>
      <c r="H104" s="5"/>
      <c r="I104" s="5"/>
      <c r="J104" s="6">
        <v>2019</v>
      </c>
      <c r="K104" s="7">
        <v>43605</v>
      </c>
      <c r="L104" s="7" t="str">
        <f t="shared" si="4"/>
        <v>2019140</v>
      </c>
      <c r="M104" s="8">
        <f t="shared" si="5"/>
        <v>140</v>
      </c>
      <c r="N104" s="5">
        <v>1640</v>
      </c>
      <c r="O104" s="5">
        <v>1</v>
      </c>
      <c r="P104" s="5">
        <v>-1</v>
      </c>
      <c r="Q104" s="5">
        <v>0.1</v>
      </c>
      <c r="R104" s="5">
        <v>24</v>
      </c>
      <c r="S104" s="5">
        <v>32.200000000000003</v>
      </c>
      <c r="T104" s="5">
        <v>25</v>
      </c>
      <c r="U104" s="9">
        <v>32.299999999999997</v>
      </c>
      <c r="V104" s="10">
        <f t="shared" si="6"/>
        <v>32.25</v>
      </c>
      <c r="W104" s="5">
        <v>1.2</v>
      </c>
      <c r="X104" s="5">
        <f>0.24+0.34+0.02+0.03+0.01</f>
        <v>0.64000000000000012</v>
      </c>
      <c r="Y104">
        <v>1202.1549767335091</v>
      </c>
      <c r="Z104">
        <v>2.1930613811569901</v>
      </c>
      <c r="AA104">
        <v>84.662745059045648</v>
      </c>
      <c r="AB104" s="5"/>
    </row>
    <row r="105" spans="1:28" x14ac:dyDescent="0.25">
      <c r="A105" s="2">
        <v>103</v>
      </c>
      <c r="B105" s="5" t="s">
        <v>57</v>
      </c>
      <c r="C105" s="5" t="s">
        <v>166</v>
      </c>
      <c r="D105" s="5" t="s">
        <v>18</v>
      </c>
      <c r="E105" s="5" t="s">
        <v>19</v>
      </c>
      <c r="F105" s="5">
        <v>44</v>
      </c>
      <c r="G105" s="5">
        <v>1</v>
      </c>
      <c r="H105" s="5"/>
      <c r="I105" s="5"/>
      <c r="J105" s="6">
        <v>2019</v>
      </c>
      <c r="K105" s="7">
        <v>43605</v>
      </c>
      <c r="L105" s="7" t="str">
        <f t="shared" si="4"/>
        <v>2019140</v>
      </c>
      <c r="M105" s="8">
        <f t="shared" si="5"/>
        <v>140</v>
      </c>
      <c r="N105" s="5">
        <v>1630</v>
      </c>
      <c r="O105" s="5">
        <v>0</v>
      </c>
      <c r="P105" s="5">
        <v>-1</v>
      </c>
      <c r="Q105" s="5">
        <v>0.18</v>
      </c>
      <c r="R105" s="5">
        <v>24</v>
      </c>
      <c r="S105" s="5">
        <v>32</v>
      </c>
      <c r="T105" s="5">
        <v>28</v>
      </c>
      <c r="U105" s="9">
        <v>32.1</v>
      </c>
      <c r="V105" s="10">
        <f t="shared" si="6"/>
        <v>32.042705098312481</v>
      </c>
      <c r="W105" s="5">
        <v>1</v>
      </c>
      <c r="X105" s="5">
        <f>0.24+0.34+0.02+0.03+0.01</f>
        <v>0.64000000000000012</v>
      </c>
      <c r="Y105">
        <v>1331.2935177276711</v>
      </c>
      <c r="Z105">
        <v>2.167287149780142</v>
      </c>
      <c r="AA105">
        <v>83.709258376283543</v>
      </c>
      <c r="AB105" s="5"/>
    </row>
    <row r="106" spans="1:28" x14ac:dyDescent="0.25">
      <c r="A106" s="2">
        <v>104</v>
      </c>
      <c r="B106" s="5" t="s">
        <v>57</v>
      </c>
      <c r="C106" s="5" t="s">
        <v>149</v>
      </c>
      <c r="D106" s="5" t="s">
        <v>18</v>
      </c>
      <c r="E106" s="5" t="s">
        <v>19</v>
      </c>
      <c r="F106" s="5">
        <v>18</v>
      </c>
      <c r="G106" s="5">
        <v>1</v>
      </c>
      <c r="H106" s="5"/>
      <c r="I106" s="5"/>
      <c r="J106" s="6">
        <v>2019</v>
      </c>
      <c r="K106" s="7">
        <v>43605</v>
      </c>
      <c r="L106" s="7" t="str">
        <f t="shared" si="4"/>
        <v>2019140</v>
      </c>
      <c r="M106" s="8">
        <f t="shared" si="5"/>
        <v>140</v>
      </c>
      <c r="N106" s="5">
        <v>1635</v>
      </c>
      <c r="O106" s="5">
        <v>0</v>
      </c>
      <c r="P106" s="5">
        <v>-1</v>
      </c>
      <c r="Q106" s="5">
        <v>0.01</v>
      </c>
      <c r="R106" s="5">
        <v>24</v>
      </c>
      <c r="S106" s="5">
        <v>32.1</v>
      </c>
      <c r="T106" s="5">
        <v>26.6</v>
      </c>
      <c r="U106" s="9">
        <v>32.200000000000003</v>
      </c>
      <c r="V106" s="10">
        <f t="shared" si="6"/>
        <v>32.175974692664795</v>
      </c>
      <c r="W106" s="5">
        <v>2</v>
      </c>
      <c r="X106" s="5">
        <f>0.24+0.34+0.02+0.03+0.01</f>
        <v>0.64000000000000012</v>
      </c>
      <c r="Y106">
        <v>1271.8932571333701</v>
      </c>
      <c r="Z106">
        <v>2.3532130352165819</v>
      </c>
      <c r="AA106">
        <v>89.834200346537799</v>
      </c>
      <c r="AB106" s="5"/>
    </row>
    <row r="107" spans="1:28" x14ac:dyDescent="0.25">
      <c r="A107" s="2">
        <v>105</v>
      </c>
      <c r="B107" s="5" t="s">
        <v>57</v>
      </c>
      <c r="C107" s="5" t="s">
        <v>150</v>
      </c>
      <c r="D107" s="5" t="s">
        <v>18</v>
      </c>
      <c r="E107" s="5" t="s">
        <v>19</v>
      </c>
      <c r="F107" s="5">
        <v>16</v>
      </c>
      <c r="G107" s="5">
        <v>1</v>
      </c>
      <c r="H107" s="5"/>
      <c r="I107" s="5"/>
      <c r="J107" s="6">
        <v>2019</v>
      </c>
      <c r="K107" s="7">
        <v>43605</v>
      </c>
      <c r="L107" s="7" t="str">
        <f t="shared" si="4"/>
        <v>2019140</v>
      </c>
      <c r="M107" s="8">
        <f t="shared" si="5"/>
        <v>140</v>
      </c>
      <c r="N107" s="5">
        <v>1700</v>
      </c>
      <c r="O107" s="5">
        <v>0</v>
      </c>
      <c r="P107" s="5">
        <v>-1</v>
      </c>
      <c r="Q107" s="5">
        <v>0</v>
      </c>
      <c r="R107" s="5">
        <v>24</v>
      </c>
      <c r="S107" s="5">
        <v>32.4</v>
      </c>
      <c r="T107" s="5">
        <v>25.6</v>
      </c>
      <c r="U107" s="9">
        <v>20.5</v>
      </c>
      <c r="V107" s="10">
        <f t="shared" si="6"/>
        <v>20.5</v>
      </c>
      <c r="W107" s="5">
        <v>1</v>
      </c>
      <c r="X107" s="5">
        <f>0.24+0.34+0.03+0.01</f>
        <v>0.62000000000000011</v>
      </c>
      <c r="Y107">
        <v>1244.9669002422461</v>
      </c>
      <c r="Z107">
        <v>0.23096521925300401</v>
      </c>
      <c r="AA107">
        <v>6.1068329593544632</v>
      </c>
      <c r="AB107" s="5"/>
    </row>
    <row r="108" spans="1:28" x14ac:dyDescent="0.25">
      <c r="A108" s="2">
        <v>106</v>
      </c>
      <c r="B108" s="5" t="s">
        <v>57</v>
      </c>
      <c r="C108" s="5" t="s">
        <v>151</v>
      </c>
      <c r="D108" s="5" t="s">
        <v>18</v>
      </c>
      <c r="E108" s="5" t="s">
        <v>19</v>
      </c>
      <c r="F108" s="5">
        <v>30</v>
      </c>
      <c r="G108" s="5">
        <v>1</v>
      </c>
      <c r="H108" s="5"/>
      <c r="I108" s="5"/>
      <c r="J108" s="6">
        <v>2019</v>
      </c>
      <c r="K108" s="7">
        <v>43605</v>
      </c>
      <c r="L108" s="7" t="str">
        <f t="shared" si="4"/>
        <v>2019140</v>
      </c>
      <c r="M108" s="8">
        <f t="shared" si="5"/>
        <v>140</v>
      </c>
      <c r="N108" s="5">
        <v>1420</v>
      </c>
      <c r="O108" s="5">
        <v>2</v>
      </c>
      <c r="P108" s="5">
        <v>-1</v>
      </c>
      <c r="Q108" s="5">
        <v>0.01</v>
      </c>
      <c r="R108" s="5">
        <v>25.6</v>
      </c>
      <c r="S108" s="5">
        <v>34.5</v>
      </c>
      <c r="T108" s="5">
        <v>26</v>
      </c>
      <c r="U108" s="9">
        <v>34.6</v>
      </c>
      <c r="V108" s="10">
        <f t="shared" si="6"/>
        <v>34.575974692664794</v>
      </c>
      <c r="W108" s="5">
        <v>2</v>
      </c>
      <c r="X108" s="5">
        <f>0.29+0.01+0.02+0.03</f>
        <v>0.35</v>
      </c>
      <c r="Y108">
        <v>1421.9313735280639</v>
      </c>
      <c r="Z108">
        <v>2.7849520855947159</v>
      </c>
      <c r="AA108">
        <v>97.667687468122992</v>
      </c>
      <c r="AB108" s="5"/>
    </row>
    <row r="109" spans="1:28" x14ac:dyDescent="0.25">
      <c r="A109" s="2">
        <v>107</v>
      </c>
      <c r="B109" s="5" t="s">
        <v>57</v>
      </c>
      <c r="C109" s="5" t="s">
        <v>152</v>
      </c>
      <c r="D109" s="5" t="s">
        <v>18</v>
      </c>
      <c r="E109" s="5" t="s">
        <v>19</v>
      </c>
      <c r="F109" s="5">
        <v>42</v>
      </c>
      <c r="G109" s="5">
        <v>0</v>
      </c>
      <c r="H109" s="5"/>
      <c r="I109" s="5"/>
      <c r="J109" s="6">
        <v>2019</v>
      </c>
      <c r="K109" s="7">
        <v>43605</v>
      </c>
      <c r="L109" s="7" t="str">
        <f t="shared" si="4"/>
        <v>2019140</v>
      </c>
      <c r="M109" s="8">
        <f t="shared" si="5"/>
        <v>140</v>
      </c>
      <c r="N109" s="5">
        <v>1430</v>
      </c>
      <c r="O109" s="5">
        <v>0</v>
      </c>
      <c r="P109" s="5">
        <v>0</v>
      </c>
      <c r="Q109" s="5">
        <v>0.01</v>
      </c>
      <c r="R109" s="5">
        <v>25.8</v>
      </c>
      <c r="S109" s="5">
        <v>34.6</v>
      </c>
      <c r="T109" s="5">
        <v>27</v>
      </c>
      <c r="U109" s="9">
        <v>34.700000000000003</v>
      </c>
      <c r="V109" s="10">
        <f t="shared" si="6"/>
        <v>34.675974692664795</v>
      </c>
      <c r="W109" s="5">
        <v>1</v>
      </c>
      <c r="X109" s="5">
        <f>0.08+0.24+0.02+0.04</f>
        <v>0.38</v>
      </c>
      <c r="Y109">
        <v>1484.8322144949029</v>
      </c>
      <c r="Z109">
        <v>3.022525938946675</v>
      </c>
      <c r="AA109">
        <v>99.209594573589229</v>
      </c>
      <c r="AB109" s="5"/>
    </row>
    <row r="110" spans="1:28" x14ac:dyDescent="0.25">
      <c r="A110" s="2">
        <v>108</v>
      </c>
      <c r="B110" s="5" t="s">
        <v>57</v>
      </c>
      <c r="C110" s="5" t="s">
        <v>153</v>
      </c>
      <c r="D110" s="5" t="s">
        <v>18</v>
      </c>
      <c r="E110" s="5" t="s">
        <v>19</v>
      </c>
      <c r="F110" s="5">
        <v>25</v>
      </c>
      <c r="G110" s="5">
        <v>1</v>
      </c>
      <c r="H110" s="5"/>
      <c r="I110" s="5"/>
      <c r="J110" s="6">
        <v>2019</v>
      </c>
      <c r="K110" s="7">
        <v>43605</v>
      </c>
      <c r="L110" s="7" t="str">
        <f t="shared" si="4"/>
        <v>2019140</v>
      </c>
      <c r="M110" s="8">
        <f t="shared" si="5"/>
        <v>140</v>
      </c>
      <c r="N110" s="5">
        <v>1425</v>
      </c>
      <c r="O110" s="5">
        <v>2</v>
      </c>
      <c r="P110" s="5">
        <v>-1</v>
      </c>
      <c r="Q110" s="5">
        <v>0.02</v>
      </c>
      <c r="R110" s="5">
        <v>34.6</v>
      </c>
      <c r="S110" s="5">
        <v>34.5</v>
      </c>
      <c r="T110" s="5">
        <v>25</v>
      </c>
      <c r="U110" s="9">
        <v>25.7</v>
      </c>
      <c r="V110" s="10">
        <f t="shared" si="6"/>
        <v>28.41934955049954</v>
      </c>
      <c r="W110" s="5">
        <v>3</v>
      </c>
      <c r="X110" s="5">
        <f>0.33+0.02+0.01+0.03</f>
        <v>0.39</v>
      </c>
      <c r="Y110">
        <v>1367.2417053154461</v>
      </c>
      <c r="Z110">
        <v>2.793807008809809</v>
      </c>
      <c r="AA110">
        <v>97.7513705052924</v>
      </c>
      <c r="AB110" s="5" t="s">
        <v>431</v>
      </c>
    </row>
    <row r="111" spans="1:28" x14ac:dyDescent="0.25">
      <c r="A111" s="2">
        <v>109</v>
      </c>
      <c r="B111" s="5" t="s">
        <v>57</v>
      </c>
      <c r="C111" s="5" t="s">
        <v>154</v>
      </c>
      <c r="D111" s="5" t="s">
        <v>18</v>
      </c>
      <c r="E111" s="5" t="s">
        <v>19</v>
      </c>
      <c r="F111" s="5">
        <v>19</v>
      </c>
      <c r="G111" s="5">
        <v>1</v>
      </c>
      <c r="H111" s="5"/>
      <c r="I111" s="5"/>
      <c r="J111" s="6">
        <v>2019</v>
      </c>
      <c r="K111" s="7">
        <v>43606</v>
      </c>
      <c r="L111" s="7" t="str">
        <f t="shared" si="4"/>
        <v>2019141</v>
      </c>
      <c r="M111" s="8">
        <f t="shared" si="5"/>
        <v>141</v>
      </c>
      <c r="N111" s="5">
        <v>1140</v>
      </c>
      <c r="O111" s="5">
        <v>3</v>
      </c>
      <c r="P111" s="5">
        <v>-2</v>
      </c>
      <c r="Q111" s="5">
        <v>0.12</v>
      </c>
      <c r="R111" s="5">
        <v>27.3</v>
      </c>
      <c r="S111" s="5">
        <v>34.6</v>
      </c>
      <c r="T111" s="5">
        <v>39.200000000000003</v>
      </c>
      <c r="U111" s="9">
        <v>34.700000000000003</v>
      </c>
      <c r="V111" s="10">
        <f t="shared" si="6"/>
        <v>34.647722557505169</v>
      </c>
      <c r="W111" s="5">
        <v>0.7</v>
      </c>
      <c r="X111" s="5">
        <v>0.75</v>
      </c>
      <c r="Y111">
        <v>2155.756400303711</v>
      </c>
      <c r="Z111">
        <v>2.9093616491798469</v>
      </c>
      <c r="AA111">
        <v>98.64038290235689</v>
      </c>
      <c r="AB111" s="5" t="s">
        <v>432</v>
      </c>
    </row>
    <row r="112" spans="1:28" x14ac:dyDescent="0.25">
      <c r="A112" s="2">
        <v>110</v>
      </c>
      <c r="B112" s="5" t="s">
        <v>57</v>
      </c>
      <c r="C112" s="5" t="s">
        <v>155</v>
      </c>
      <c r="D112" s="5" t="s">
        <v>18</v>
      </c>
      <c r="E112" s="5" t="s">
        <v>19</v>
      </c>
      <c r="F112" s="5">
        <v>21</v>
      </c>
      <c r="G112" s="5">
        <v>1</v>
      </c>
      <c r="H112" s="5"/>
      <c r="I112" s="5"/>
      <c r="J112" s="6">
        <v>2019</v>
      </c>
      <c r="K112" s="7">
        <v>43606</v>
      </c>
      <c r="L112" s="7" t="str">
        <f t="shared" si="4"/>
        <v>2019141</v>
      </c>
      <c r="M112" s="8">
        <f t="shared" si="5"/>
        <v>141</v>
      </c>
      <c r="N112" s="5">
        <v>1147</v>
      </c>
      <c r="O112" s="5">
        <v>3</v>
      </c>
      <c r="P112" s="5">
        <v>-2</v>
      </c>
      <c r="Q112" s="5">
        <v>0.1</v>
      </c>
      <c r="R112" s="5">
        <v>27.1</v>
      </c>
      <c r="S112" s="5">
        <v>34.6</v>
      </c>
      <c r="T112" s="5">
        <v>36.200000000000003</v>
      </c>
      <c r="U112" s="9">
        <v>34.799999999999997</v>
      </c>
      <c r="V112" s="10">
        <f t="shared" si="6"/>
        <v>34.700000000000003</v>
      </c>
      <c r="W112" s="5">
        <v>2</v>
      </c>
      <c r="X112" s="5">
        <f>0.29+0.02+0.03</f>
        <v>0.33999999999999997</v>
      </c>
      <c r="Y112">
        <v>1990.775043137611</v>
      </c>
      <c r="Z112">
        <v>2.968448504972141</v>
      </c>
      <c r="AA112">
        <v>98.969188793416805</v>
      </c>
      <c r="AB112" s="5"/>
    </row>
    <row r="113" spans="1:28" x14ac:dyDescent="0.25">
      <c r="A113" s="2">
        <v>111</v>
      </c>
      <c r="B113" s="5" t="s">
        <v>57</v>
      </c>
      <c r="C113" s="5" t="s">
        <v>156</v>
      </c>
      <c r="D113" s="5" t="s">
        <v>18</v>
      </c>
      <c r="E113" s="5" t="s">
        <v>19</v>
      </c>
      <c r="F113" s="5">
        <v>20</v>
      </c>
      <c r="G113" s="5">
        <v>0</v>
      </c>
      <c r="H113" s="5"/>
      <c r="I113" s="5"/>
      <c r="J113" s="6">
        <v>2019</v>
      </c>
      <c r="K113" s="7">
        <v>43606</v>
      </c>
      <c r="L113" s="7" t="str">
        <f t="shared" si="4"/>
        <v>2019141</v>
      </c>
      <c r="M113" s="8">
        <f t="shared" si="5"/>
        <v>141</v>
      </c>
      <c r="N113" s="5">
        <v>1205</v>
      </c>
      <c r="O113" s="5">
        <v>3</v>
      </c>
      <c r="P113" s="5">
        <v>-2</v>
      </c>
      <c r="Q113" s="5">
        <v>0.02</v>
      </c>
      <c r="R113" s="5">
        <v>26.8</v>
      </c>
      <c r="S113" s="5">
        <v>34.799999999999997</v>
      </c>
      <c r="T113" s="5">
        <v>35.1</v>
      </c>
      <c r="U113" s="9">
        <v>35.200000000000003</v>
      </c>
      <c r="V113" s="10">
        <f t="shared" si="6"/>
        <v>35.076393202250024</v>
      </c>
      <c r="W113" s="5">
        <v>4</v>
      </c>
      <c r="X113" s="5">
        <f>0.24+0.08+0.04+0.02</f>
        <v>0.38</v>
      </c>
      <c r="Y113">
        <v>1951.785467800534</v>
      </c>
      <c r="Z113">
        <v>4.8352804258636892</v>
      </c>
      <c r="AA113">
        <v>99.999999993611894</v>
      </c>
      <c r="AB113" s="5"/>
    </row>
    <row r="114" spans="1:28" x14ac:dyDescent="0.25">
      <c r="A114" s="2">
        <v>112</v>
      </c>
      <c r="B114" s="5" t="s">
        <v>57</v>
      </c>
      <c r="C114" s="5" t="s">
        <v>157</v>
      </c>
      <c r="D114" s="5" t="s">
        <v>18</v>
      </c>
      <c r="E114" s="5" t="s">
        <v>19</v>
      </c>
      <c r="F114" s="5">
        <v>19</v>
      </c>
      <c r="G114" s="5">
        <v>0</v>
      </c>
      <c r="H114" s="5"/>
      <c r="I114" s="5"/>
      <c r="J114" s="6">
        <v>2019</v>
      </c>
      <c r="K114" s="7">
        <v>43606</v>
      </c>
      <c r="L114" s="7" t="str">
        <f t="shared" si="4"/>
        <v>2019141</v>
      </c>
      <c r="M114" s="8">
        <f t="shared" si="5"/>
        <v>141</v>
      </c>
      <c r="N114" s="5">
        <v>1210</v>
      </c>
      <c r="O114" s="5">
        <v>3</v>
      </c>
      <c r="P114" s="5">
        <v>-2</v>
      </c>
      <c r="Q114" s="5">
        <v>0.08</v>
      </c>
      <c r="R114" s="5">
        <v>26.6</v>
      </c>
      <c r="S114" s="5">
        <v>34.700000000000003</v>
      </c>
      <c r="T114" s="5">
        <v>33</v>
      </c>
      <c r="U114" s="9">
        <v>35</v>
      </c>
      <c r="V114" s="10">
        <f t="shared" si="6"/>
        <v>34.85835921350013</v>
      </c>
      <c r="W114" s="5">
        <v>1.2</v>
      </c>
      <c r="X114" s="5">
        <f>0.24+0.08+0.04+0.02+0.13</f>
        <v>0.51</v>
      </c>
      <c r="Y114">
        <v>1824.879173065842</v>
      </c>
      <c r="Z114">
        <v>2.9957357531366222</v>
      </c>
      <c r="AA114">
        <v>99.097126682184808</v>
      </c>
      <c r="AB114" s="5"/>
    </row>
    <row r="115" spans="1:28" x14ac:dyDescent="0.25">
      <c r="A115" s="2">
        <v>113</v>
      </c>
      <c r="B115" s="5" t="s">
        <v>57</v>
      </c>
      <c r="C115" s="5" t="s">
        <v>158</v>
      </c>
      <c r="D115" s="5" t="s">
        <v>18</v>
      </c>
      <c r="E115" s="5" t="s">
        <v>19</v>
      </c>
      <c r="F115" s="5">
        <v>22</v>
      </c>
      <c r="G115" s="5">
        <v>0</v>
      </c>
      <c r="H115" s="5"/>
      <c r="I115" s="5"/>
      <c r="J115" s="6">
        <v>2019</v>
      </c>
      <c r="K115" s="7">
        <v>43606</v>
      </c>
      <c r="L115" s="7" t="str">
        <f t="shared" si="4"/>
        <v>2019141</v>
      </c>
      <c r="M115" s="8">
        <f t="shared" si="5"/>
        <v>141</v>
      </c>
      <c r="N115" s="5">
        <v>1215</v>
      </c>
      <c r="O115" s="5">
        <v>3</v>
      </c>
      <c r="P115" s="5">
        <v>-2</v>
      </c>
      <c r="Q115" s="5">
        <v>0.01</v>
      </c>
      <c r="R115" s="5">
        <v>26.3</v>
      </c>
      <c r="S115" s="5">
        <v>34.6</v>
      </c>
      <c r="T115" s="5">
        <v>32.200000000000003</v>
      </c>
      <c r="U115" s="9">
        <v>34.9</v>
      </c>
      <c r="V115" s="10">
        <f t="shared" si="6"/>
        <v>34.827924077994389</v>
      </c>
      <c r="W115" s="5">
        <v>2</v>
      </c>
      <c r="X115" s="5">
        <f>0.24+0.15+0.04+0.02</f>
        <v>0.45</v>
      </c>
      <c r="Y115">
        <v>1770.7999002494771</v>
      </c>
      <c r="Z115">
        <v>2.853457983590248</v>
      </c>
      <c r="AA115">
        <v>98.254940085323483</v>
      </c>
      <c r="AB115" s="5"/>
    </row>
    <row r="116" spans="1:28" x14ac:dyDescent="0.25">
      <c r="A116" s="2">
        <v>114</v>
      </c>
      <c r="B116" s="5" t="s">
        <v>57</v>
      </c>
      <c r="C116" s="5" t="s">
        <v>159</v>
      </c>
      <c r="D116" s="5" t="s">
        <v>18</v>
      </c>
      <c r="E116" s="5" t="s">
        <v>19</v>
      </c>
      <c r="F116" s="5">
        <v>18</v>
      </c>
      <c r="G116" s="5">
        <v>0</v>
      </c>
      <c r="H116" s="5"/>
      <c r="I116" s="5"/>
      <c r="J116" s="6">
        <v>2019</v>
      </c>
      <c r="K116" s="7">
        <v>43606</v>
      </c>
      <c r="L116" s="7" t="str">
        <f t="shared" si="4"/>
        <v>2019141</v>
      </c>
      <c r="M116" s="8">
        <f t="shared" si="5"/>
        <v>141</v>
      </c>
      <c r="N116" s="5">
        <v>1200</v>
      </c>
      <c r="O116" s="5">
        <v>3</v>
      </c>
      <c r="P116" s="5">
        <v>-2</v>
      </c>
      <c r="Q116" s="5">
        <v>0.03</v>
      </c>
      <c r="R116" s="5">
        <v>26.9</v>
      </c>
      <c r="S116" s="5">
        <v>34.6</v>
      </c>
      <c r="T116" s="5">
        <v>35.200000000000003</v>
      </c>
      <c r="U116" s="9">
        <v>34.799999999999997</v>
      </c>
      <c r="V116" s="10">
        <f t="shared" si="6"/>
        <v>34.729222126427096</v>
      </c>
      <c r="W116" s="5">
        <v>2</v>
      </c>
      <c r="X116" s="5">
        <f>0.06+0.15+0.04+0.02</f>
        <v>0.27</v>
      </c>
      <c r="Y116">
        <v>1935.7812574155771</v>
      </c>
      <c r="Z116">
        <v>2.923974873135438</v>
      </c>
      <c r="AA116">
        <v>98.728752662362808</v>
      </c>
      <c r="AB116" s="5"/>
    </row>
    <row r="117" spans="1:28" x14ac:dyDescent="0.25">
      <c r="A117" s="2">
        <v>115</v>
      </c>
      <c r="B117" s="5" t="s">
        <v>57</v>
      </c>
      <c r="C117" s="5" t="s">
        <v>160</v>
      </c>
      <c r="D117" s="5" t="s">
        <v>18</v>
      </c>
      <c r="E117" s="5" t="s">
        <v>19</v>
      </c>
      <c r="F117" s="5">
        <v>16</v>
      </c>
      <c r="G117" s="5">
        <v>0</v>
      </c>
      <c r="H117" s="5"/>
      <c r="I117" s="5"/>
      <c r="J117" s="6">
        <v>2019</v>
      </c>
      <c r="K117" s="7">
        <v>43605</v>
      </c>
      <c r="L117" s="7" t="str">
        <f t="shared" si="4"/>
        <v>2019140</v>
      </c>
      <c r="M117" s="8">
        <f t="shared" si="5"/>
        <v>140</v>
      </c>
      <c r="N117" s="5">
        <v>1440</v>
      </c>
      <c r="O117" s="5">
        <v>3</v>
      </c>
      <c r="P117" s="5">
        <v>-1</v>
      </c>
      <c r="Q117" s="5">
        <v>0.15</v>
      </c>
      <c r="R117" s="5">
        <v>26</v>
      </c>
      <c r="S117" s="5">
        <v>34.4</v>
      </c>
      <c r="T117" s="5">
        <v>30.5</v>
      </c>
      <c r="U117" s="9">
        <v>34.200000000000003</v>
      </c>
      <c r="V117" s="10">
        <f t="shared" si="6"/>
        <v>34.310102051443366</v>
      </c>
      <c r="W117" s="5">
        <v>2</v>
      </c>
      <c r="X117" s="5">
        <v>0.65</v>
      </c>
      <c r="Y117">
        <v>1658.8038195116631</v>
      </c>
      <c r="Z117">
        <v>2.766160188219899</v>
      </c>
      <c r="AA117">
        <v>97.481956812465285</v>
      </c>
      <c r="AB117" s="5" t="s">
        <v>433</v>
      </c>
    </row>
    <row r="118" spans="1:28" x14ac:dyDescent="0.25">
      <c r="A118" s="2">
        <v>116</v>
      </c>
      <c r="B118" s="5" t="s">
        <v>57</v>
      </c>
      <c r="C118" s="5" t="s">
        <v>161</v>
      </c>
      <c r="D118" s="5" t="s">
        <v>18</v>
      </c>
      <c r="E118" s="5" t="s">
        <v>19</v>
      </c>
      <c r="F118" s="5">
        <v>18</v>
      </c>
      <c r="G118" s="5">
        <v>1</v>
      </c>
      <c r="H118" s="5"/>
      <c r="I118" s="5"/>
      <c r="J118" s="6">
        <v>2019</v>
      </c>
      <c r="K118" s="7">
        <v>43605</v>
      </c>
      <c r="L118" s="7" t="str">
        <f t="shared" si="4"/>
        <v>2019140</v>
      </c>
      <c r="M118" s="8">
        <f t="shared" si="5"/>
        <v>140</v>
      </c>
      <c r="N118" s="5">
        <v>1500</v>
      </c>
      <c r="O118" s="5">
        <v>3</v>
      </c>
      <c r="P118" s="5">
        <v>-1</v>
      </c>
      <c r="Q118" s="5">
        <v>0.17</v>
      </c>
      <c r="R118" s="5">
        <v>25.4</v>
      </c>
      <c r="S118" s="5">
        <v>33.799999999999997</v>
      </c>
      <c r="T118" s="5">
        <v>31.2</v>
      </c>
      <c r="U118" s="9">
        <v>33.799999999999997</v>
      </c>
      <c r="V118" s="10">
        <f t="shared" si="6"/>
        <v>33.799999999999997</v>
      </c>
      <c r="W118" s="5">
        <v>1</v>
      </c>
      <c r="X118" s="5">
        <f>0.29+0.02+0.01+0.03</f>
        <v>0.35</v>
      </c>
      <c r="Y118">
        <v>1641.1634458927481</v>
      </c>
      <c r="Z118">
        <v>2.8056468268031209</v>
      </c>
      <c r="AA118">
        <v>97.859528502877339</v>
      </c>
      <c r="AB118" s="5"/>
    </row>
    <row r="119" spans="1:28" x14ac:dyDescent="0.25">
      <c r="A119" s="2">
        <v>117</v>
      </c>
      <c r="B119" s="5" t="s">
        <v>57</v>
      </c>
      <c r="C119" s="5" t="s">
        <v>162</v>
      </c>
      <c r="D119" s="5" t="s">
        <v>18</v>
      </c>
      <c r="E119" s="5" t="s">
        <v>19</v>
      </c>
      <c r="F119" s="5">
        <v>18</v>
      </c>
      <c r="G119" s="5">
        <v>1</v>
      </c>
      <c r="H119" s="5"/>
      <c r="I119" s="5"/>
      <c r="J119" s="6">
        <v>2019</v>
      </c>
      <c r="K119" s="7">
        <v>43605</v>
      </c>
      <c r="L119" s="7" t="str">
        <f t="shared" si="4"/>
        <v>2019140</v>
      </c>
      <c r="M119" s="8">
        <f t="shared" si="5"/>
        <v>140</v>
      </c>
      <c r="N119" s="5">
        <v>1445</v>
      </c>
      <c r="O119" s="5">
        <v>3</v>
      </c>
      <c r="P119" s="5">
        <v>-2</v>
      </c>
      <c r="Q119" s="5">
        <v>0.01</v>
      </c>
      <c r="R119" s="5">
        <v>25.6</v>
      </c>
      <c r="S119" s="5">
        <v>33.799999999999997</v>
      </c>
      <c r="T119" s="5">
        <v>31</v>
      </c>
      <c r="U119" s="9">
        <v>33.700000000000003</v>
      </c>
      <c r="V119" s="10">
        <f t="shared" si="6"/>
        <v>33.724025307335204</v>
      </c>
      <c r="W119" s="5">
        <v>1</v>
      </c>
      <c r="X119" s="5">
        <f>0.08+0.08+0.24+0.01+0.02+0.03</f>
        <v>0.46000000000000008</v>
      </c>
      <c r="Y119">
        <v>1630.643167393436</v>
      </c>
      <c r="Z119">
        <v>2.7787431335883399</v>
      </c>
      <c r="AA119">
        <v>97.607557598991036</v>
      </c>
      <c r="AB119" s="5"/>
    </row>
    <row r="120" spans="1:28" x14ac:dyDescent="0.25">
      <c r="A120" s="2">
        <v>118</v>
      </c>
      <c r="B120" s="5" t="s">
        <v>57</v>
      </c>
      <c r="C120" s="5" t="s">
        <v>163</v>
      </c>
      <c r="D120" s="5" t="s">
        <v>18</v>
      </c>
      <c r="E120" s="5" t="s">
        <v>19</v>
      </c>
      <c r="F120" s="5">
        <v>15</v>
      </c>
      <c r="G120" s="5">
        <v>1</v>
      </c>
      <c r="H120" s="5"/>
      <c r="I120" s="5"/>
      <c r="J120" s="6">
        <v>2019</v>
      </c>
      <c r="K120" s="7">
        <v>43605</v>
      </c>
      <c r="L120" s="7" t="str">
        <f t="shared" si="4"/>
        <v>2019140</v>
      </c>
      <c r="M120" s="8">
        <f t="shared" si="5"/>
        <v>140</v>
      </c>
      <c r="N120" s="5">
        <v>1455</v>
      </c>
      <c r="O120" s="5">
        <v>0</v>
      </c>
      <c r="P120" s="5">
        <v>-1</v>
      </c>
      <c r="Q120" s="5">
        <v>0.12</v>
      </c>
      <c r="R120" s="5">
        <v>25.3</v>
      </c>
      <c r="S120" s="5">
        <v>33.799999999999997</v>
      </c>
      <c r="T120" s="5">
        <v>27.1</v>
      </c>
      <c r="U120" s="9">
        <v>33.799999999999997</v>
      </c>
      <c r="V120" s="10">
        <f t="shared" si="6"/>
        <v>33.79999999999999</v>
      </c>
      <c r="W120" s="5">
        <v>1</v>
      </c>
      <c r="X120" s="5">
        <v>0.7</v>
      </c>
      <c r="Y120">
        <v>1425.4977366568421</v>
      </c>
      <c r="Z120">
        <v>2.7498636385037418</v>
      </c>
      <c r="AA120">
        <v>97.311659657657785</v>
      </c>
      <c r="AB120" s="5" t="s">
        <v>433</v>
      </c>
    </row>
    <row r="121" spans="1:28" x14ac:dyDescent="0.25">
      <c r="A121" s="2">
        <v>119</v>
      </c>
      <c r="B121" s="5" t="s">
        <v>57</v>
      </c>
      <c r="C121" s="5" t="s">
        <v>164</v>
      </c>
      <c r="D121" s="5" t="s">
        <v>18</v>
      </c>
      <c r="E121" s="5" t="s">
        <v>19</v>
      </c>
      <c r="F121" s="5">
        <v>16</v>
      </c>
      <c r="G121" s="5">
        <v>1</v>
      </c>
      <c r="H121" s="5"/>
      <c r="I121" s="5"/>
      <c r="J121" s="6">
        <v>2019</v>
      </c>
      <c r="K121" s="7">
        <v>43605</v>
      </c>
      <c r="L121" s="7" t="str">
        <f t="shared" si="4"/>
        <v>2019140</v>
      </c>
      <c r="M121" s="8">
        <f t="shared" si="5"/>
        <v>140</v>
      </c>
      <c r="N121" s="5">
        <v>1450</v>
      </c>
      <c r="O121" s="5">
        <v>3</v>
      </c>
      <c r="P121" s="5">
        <v>-1</v>
      </c>
      <c r="Q121" s="5">
        <v>0</v>
      </c>
      <c r="R121" s="5">
        <v>25.1</v>
      </c>
      <c r="S121" s="5">
        <v>33.700000000000003</v>
      </c>
      <c r="T121" s="5">
        <v>31.5</v>
      </c>
      <c r="U121" s="5">
        <v>33.6</v>
      </c>
      <c r="V121" s="10">
        <f t="shared" si="6"/>
        <v>33.6</v>
      </c>
      <c r="W121" s="5">
        <v>1</v>
      </c>
      <c r="X121" s="5">
        <f>0.29+0.02+0.01+0.03</f>
        <v>0.35</v>
      </c>
      <c r="Y121">
        <v>1647.726890063853</v>
      </c>
      <c r="Z121">
        <v>2.747140450230753</v>
      </c>
      <c r="AA121">
        <v>97.282345533947094</v>
      </c>
      <c r="AB121" s="5"/>
    </row>
    <row r="122" spans="1:28" x14ac:dyDescent="0.25">
      <c r="A122" s="2">
        <v>120</v>
      </c>
      <c r="B122" s="5" t="s">
        <v>57</v>
      </c>
      <c r="C122" s="5" t="s">
        <v>165</v>
      </c>
      <c r="D122" s="5" t="s">
        <v>18</v>
      </c>
      <c r="E122" s="5" t="s">
        <v>19</v>
      </c>
      <c r="F122" s="5">
        <v>15</v>
      </c>
      <c r="G122" s="5">
        <v>1</v>
      </c>
      <c r="H122" s="5"/>
      <c r="I122" s="5"/>
      <c r="J122" s="6">
        <v>2019</v>
      </c>
      <c r="K122" s="7">
        <v>43605</v>
      </c>
      <c r="L122" s="7" t="str">
        <f t="shared" si="4"/>
        <v>2019140</v>
      </c>
      <c r="M122" s="8">
        <f t="shared" si="5"/>
        <v>140</v>
      </c>
      <c r="N122" s="5">
        <v>1505</v>
      </c>
      <c r="O122" s="5">
        <v>1</v>
      </c>
      <c r="P122" s="5">
        <v>-1</v>
      </c>
      <c r="Q122" s="5">
        <v>0</v>
      </c>
      <c r="R122" s="5">
        <v>25.3</v>
      </c>
      <c r="S122" s="5">
        <v>33.799999999999997</v>
      </c>
      <c r="T122" s="5">
        <v>27</v>
      </c>
      <c r="U122" s="9">
        <v>33.799999999999997</v>
      </c>
      <c r="V122" s="10">
        <f t="shared" si="6"/>
        <v>33.799999999999997</v>
      </c>
      <c r="W122" s="5">
        <v>1</v>
      </c>
      <c r="X122" s="5">
        <v>0.7</v>
      </c>
      <c r="Y122">
        <v>1420.2375974071861</v>
      </c>
      <c r="Z122">
        <v>2.7400955599380432</v>
      </c>
      <c r="AA122">
        <v>97.205351814642654</v>
      </c>
      <c r="AB122" s="5" t="s">
        <v>433</v>
      </c>
    </row>
    <row r="123" spans="1:28" x14ac:dyDescent="0.25">
      <c r="A123" s="2">
        <v>121</v>
      </c>
      <c r="B123" s="5" t="s">
        <v>57</v>
      </c>
      <c r="C123" s="5" t="s">
        <v>167</v>
      </c>
      <c r="D123" s="5" t="s">
        <v>18</v>
      </c>
      <c r="E123" s="5" t="s">
        <v>19</v>
      </c>
      <c r="F123" s="5">
        <v>20</v>
      </c>
      <c r="G123" s="5">
        <v>0</v>
      </c>
      <c r="H123" s="5"/>
      <c r="I123" s="5"/>
      <c r="J123" s="6">
        <v>2019</v>
      </c>
      <c r="K123" s="7">
        <v>43609</v>
      </c>
      <c r="L123" s="7" t="str">
        <f t="shared" si="4"/>
        <v>2019144</v>
      </c>
      <c r="M123" s="8">
        <f t="shared" si="5"/>
        <v>144</v>
      </c>
      <c r="N123" s="5">
        <v>1111</v>
      </c>
      <c r="O123" s="5">
        <v>3</v>
      </c>
      <c r="P123" s="5">
        <v>-2</v>
      </c>
      <c r="Q123" s="5">
        <v>0.05</v>
      </c>
      <c r="R123" s="5">
        <v>27</v>
      </c>
      <c r="S123" s="5">
        <v>34.4</v>
      </c>
      <c r="T123" s="5">
        <v>38.4</v>
      </c>
      <c r="U123" s="9">
        <v>34.6</v>
      </c>
      <c r="V123" s="10">
        <f t="shared" si="6"/>
        <v>34.517157287525386</v>
      </c>
      <c r="W123" s="5">
        <v>2</v>
      </c>
      <c r="X123" s="5">
        <f>0.08+0.24+0.02+0.04</f>
        <v>0.38</v>
      </c>
      <c r="Y123">
        <v>2088.4612022704209</v>
      </c>
      <c r="Z123">
        <v>2.8929176673167221</v>
      </c>
      <c r="AA123">
        <v>98.535012781292423</v>
      </c>
      <c r="AB123" s="5"/>
    </row>
    <row r="124" spans="1:28" x14ac:dyDescent="0.25">
      <c r="A124" s="2">
        <v>122</v>
      </c>
      <c r="B124" s="5" t="s">
        <v>57</v>
      </c>
      <c r="C124" s="5" t="s">
        <v>168</v>
      </c>
      <c r="D124" s="5" t="s">
        <v>18</v>
      </c>
      <c r="E124" s="5" t="s">
        <v>19</v>
      </c>
      <c r="F124" s="5">
        <v>19</v>
      </c>
      <c r="G124" s="5">
        <v>0</v>
      </c>
      <c r="H124" s="5"/>
      <c r="I124" s="5"/>
      <c r="J124" s="6">
        <v>2019</v>
      </c>
      <c r="K124" s="7">
        <v>43609</v>
      </c>
      <c r="L124" s="7" t="str">
        <f t="shared" si="4"/>
        <v>2019144</v>
      </c>
      <c r="M124" s="8">
        <f t="shared" si="5"/>
        <v>144</v>
      </c>
      <c r="N124" s="5">
        <v>1114</v>
      </c>
      <c r="O124" s="5">
        <v>3</v>
      </c>
      <c r="P124" s="5">
        <v>-2</v>
      </c>
      <c r="Q124" s="5">
        <v>0.03</v>
      </c>
      <c r="R124" s="5">
        <v>27.2</v>
      </c>
      <c r="S124" s="5">
        <v>34.5</v>
      </c>
      <c r="T124" s="5">
        <v>39.5</v>
      </c>
      <c r="U124" s="9">
        <v>34.799999999999997</v>
      </c>
      <c r="V124" s="10">
        <f t="shared" si="6"/>
        <v>34.693833189640642</v>
      </c>
      <c r="W124" s="5">
        <v>2</v>
      </c>
      <c r="X124" s="5">
        <f>0.08+0.24+0.02+0.04</f>
        <v>0.38</v>
      </c>
      <c r="Y124">
        <v>2160.2418943984048</v>
      </c>
      <c r="Z124">
        <v>2.9202248847794969</v>
      </c>
      <c r="AA124">
        <v>98.706537162426244</v>
      </c>
      <c r="AB124" s="5"/>
    </row>
    <row r="125" spans="1:28" x14ac:dyDescent="0.25">
      <c r="A125" s="2">
        <v>123</v>
      </c>
      <c r="B125" s="5" t="s">
        <v>57</v>
      </c>
      <c r="C125" s="5" t="s">
        <v>169</v>
      </c>
      <c r="D125" s="5" t="s">
        <v>18</v>
      </c>
      <c r="E125" s="5" t="s">
        <v>19</v>
      </c>
      <c r="F125" s="5">
        <v>21</v>
      </c>
      <c r="G125" s="5">
        <v>1</v>
      </c>
      <c r="H125" s="5"/>
      <c r="I125" s="5"/>
      <c r="J125" s="6">
        <v>2019</v>
      </c>
      <c r="K125" s="7">
        <v>43609</v>
      </c>
      <c r="L125" s="7" t="str">
        <f t="shared" si="4"/>
        <v>2019144</v>
      </c>
      <c r="M125" s="8">
        <f t="shared" si="5"/>
        <v>144</v>
      </c>
      <c r="N125" s="5">
        <v>1054</v>
      </c>
      <c r="O125" s="5">
        <v>3</v>
      </c>
      <c r="P125" s="5">
        <v>-2</v>
      </c>
      <c r="Q125" s="5">
        <v>0.01</v>
      </c>
      <c r="R125" s="5">
        <v>26.4</v>
      </c>
      <c r="S125" s="5">
        <v>36.4</v>
      </c>
      <c r="T125" s="5">
        <v>31.5</v>
      </c>
      <c r="U125" s="9">
        <v>35.200000000000003</v>
      </c>
      <c r="V125" s="10">
        <f t="shared" si="6"/>
        <v>35.488303688022448</v>
      </c>
      <c r="W125" s="5">
        <v>1</v>
      </c>
      <c r="X125" s="5">
        <f>0.08+0.24+0.02+0.04+0.13</f>
        <v>0.51</v>
      </c>
      <c r="Y125">
        <v>1912.8158115982551</v>
      </c>
      <c r="Z125">
        <v>3.4407036078830471</v>
      </c>
      <c r="AA125">
        <v>99.934447579392199</v>
      </c>
      <c r="AB125" s="5"/>
    </row>
    <row r="126" spans="1:28" x14ac:dyDescent="0.25">
      <c r="A126" s="2">
        <v>124</v>
      </c>
      <c r="B126" s="5" t="s">
        <v>57</v>
      </c>
      <c r="C126" s="5" t="s">
        <v>170</v>
      </c>
      <c r="D126" s="5" t="s">
        <v>18</v>
      </c>
      <c r="E126" s="5" t="s">
        <v>19</v>
      </c>
      <c r="F126" s="5">
        <v>21</v>
      </c>
      <c r="G126" s="5">
        <v>0</v>
      </c>
      <c r="H126" s="5"/>
      <c r="I126" s="5"/>
      <c r="J126" s="6">
        <v>2019</v>
      </c>
      <c r="K126" s="7">
        <v>43609</v>
      </c>
      <c r="L126" s="7" t="str">
        <f t="shared" si="4"/>
        <v>2019144</v>
      </c>
      <c r="M126" s="8">
        <f t="shared" si="5"/>
        <v>144</v>
      </c>
      <c r="N126" s="5">
        <v>1058</v>
      </c>
      <c r="O126" s="5">
        <v>3</v>
      </c>
      <c r="P126" s="5">
        <v>-2</v>
      </c>
      <c r="Q126" s="5">
        <v>0</v>
      </c>
      <c r="R126" s="5">
        <v>26.2</v>
      </c>
      <c r="S126" s="5">
        <v>34.6</v>
      </c>
      <c r="T126" s="5">
        <v>32.5</v>
      </c>
      <c r="U126" s="9">
        <v>34.200000000000003</v>
      </c>
      <c r="V126" s="10">
        <f t="shared" si="6"/>
        <v>34.200000000000003</v>
      </c>
      <c r="W126" s="5">
        <v>1</v>
      </c>
      <c r="X126" s="5">
        <f>0.08+0.24+0.02+0.04</f>
        <v>0.38</v>
      </c>
      <c r="Y126">
        <v>1787.2980359660869</v>
      </c>
      <c r="Z126">
        <v>2.992267727169339</v>
      </c>
      <c r="AA126">
        <v>99.081638903674161</v>
      </c>
      <c r="AB126" s="5"/>
    </row>
    <row r="127" spans="1:28" x14ac:dyDescent="0.25">
      <c r="A127" s="2">
        <v>125</v>
      </c>
      <c r="B127" s="5" t="s">
        <v>57</v>
      </c>
      <c r="C127" s="5" t="s">
        <v>171</v>
      </c>
      <c r="D127" s="5" t="s">
        <v>18</v>
      </c>
      <c r="E127" s="5" t="s">
        <v>19</v>
      </c>
      <c r="F127" s="5">
        <v>21</v>
      </c>
      <c r="G127" s="5">
        <v>0</v>
      </c>
      <c r="H127" s="5"/>
      <c r="I127" s="5"/>
      <c r="J127" s="6">
        <v>2019</v>
      </c>
      <c r="K127" s="7">
        <v>43609</v>
      </c>
      <c r="L127" s="7" t="str">
        <f t="shared" si="4"/>
        <v>2019144</v>
      </c>
      <c r="M127" s="8">
        <f t="shared" si="5"/>
        <v>144</v>
      </c>
      <c r="N127" s="5">
        <v>1101</v>
      </c>
      <c r="O127" s="5">
        <v>3</v>
      </c>
      <c r="P127" s="5">
        <v>-2</v>
      </c>
      <c r="Q127" s="5">
        <v>0.01</v>
      </c>
      <c r="R127" s="5">
        <v>26.2</v>
      </c>
      <c r="S127" s="5">
        <v>34.6</v>
      </c>
      <c r="T127" s="5">
        <v>31.4</v>
      </c>
      <c r="U127" s="9">
        <v>34.1</v>
      </c>
      <c r="V127" s="10">
        <f t="shared" si="6"/>
        <v>34.22012653667602</v>
      </c>
      <c r="W127" s="5">
        <v>2</v>
      </c>
      <c r="X127" s="5">
        <f>0.08+0.24+0.02+0.04</f>
        <v>0.38</v>
      </c>
      <c r="Y127">
        <v>1726.8048716718499</v>
      </c>
      <c r="Z127">
        <v>2.7815684704006989</v>
      </c>
      <c r="AA127">
        <v>97.635068965756616</v>
      </c>
      <c r="AB127" s="5"/>
    </row>
    <row r="128" spans="1:28" x14ac:dyDescent="0.25">
      <c r="A128" s="2">
        <v>126</v>
      </c>
      <c r="B128" s="5" t="s">
        <v>57</v>
      </c>
      <c r="C128" s="5" t="s">
        <v>172</v>
      </c>
      <c r="D128" s="5" t="s">
        <v>18</v>
      </c>
      <c r="E128" s="5" t="s">
        <v>19</v>
      </c>
      <c r="F128" s="5">
        <v>17</v>
      </c>
      <c r="G128" s="5">
        <v>0</v>
      </c>
      <c r="H128" s="5"/>
      <c r="I128" s="5"/>
      <c r="J128" s="6">
        <v>2019</v>
      </c>
      <c r="K128" s="7">
        <v>43609</v>
      </c>
      <c r="L128" s="7" t="str">
        <f t="shared" si="4"/>
        <v>2019144</v>
      </c>
      <c r="M128" s="8">
        <f t="shared" si="5"/>
        <v>144</v>
      </c>
      <c r="N128" s="5">
        <v>1103</v>
      </c>
      <c r="O128" s="5">
        <v>3</v>
      </c>
      <c r="P128" s="5">
        <v>-2</v>
      </c>
      <c r="Q128" s="5">
        <v>0.01</v>
      </c>
      <c r="R128" s="5">
        <v>26</v>
      </c>
      <c r="S128" s="5">
        <v>34.5</v>
      </c>
      <c r="T128" s="5">
        <v>32.299999999999997</v>
      </c>
      <c r="U128" s="9">
        <v>34</v>
      </c>
      <c r="V128" s="10">
        <f t="shared" si="6"/>
        <v>34.120126536676018</v>
      </c>
      <c r="W128" s="5">
        <v>2</v>
      </c>
      <c r="X128" s="5">
        <f>0.08+0.06+0.02+0.04</f>
        <v>0.2</v>
      </c>
      <c r="Y128">
        <v>1766.476283267556</v>
      </c>
      <c r="Z128">
        <v>2.8086065207958781</v>
      </c>
      <c r="AA128">
        <v>97.88590937717322</v>
      </c>
      <c r="AB128" s="5"/>
    </row>
    <row r="129" spans="1:28" x14ac:dyDescent="0.25">
      <c r="A129" s="2">
        <v>127</v>
      </c>
      <c r="B129" s="5" t="s">
        <v>57</v>
      </c>
      <c r="C129" s="5" t="s">
        <v>173</v>
      </c>
      <c r="D129" s="5" t="s">
        <v>18</v>
      </c>
      <c r="E129" s="5" t="s">
        <v>19</v>
      </c>
      <c r="F129" s="5">
        <v>16</v>
      </c>
      <c r="G129" s="5">
        <v>1</v>
      </c>
      <c r="H129" s="5"/>
      <c r="I129" s="5"/>
      <c r="J129" s="6">
        <v>2019</v>
      </c>
      <c r="K129" s="7">
        <v>43609</v>
      </c>
      <c r="L129" s="7" t="str">
        <f t="shared" si="4"/>
        <v>2019144</v>
      </c>
      <c r="M129" s="8">
        <f t="shared" si="5"/>
        <v>144</v>
      </c>
      <c r="N129" s="5">
        <v>1040</v>
      </c>
      <c r="O129" s="5">
        <v>3</v>
      </c>
      <c r="P129" s="5">
        <v>-2</v>
      </c>
      <c r="Q129" s="5">
        <v>0</v>
      </c>
      <c r="R129" s="5">
        <v>26.6</v>
      </c>
      <c r="S129" s="5">
        <v>33.200000000000003</v>
      </c>
      <c r="T129" s="5">
        <v>42.8</v>
      </c>
      <c r="U129" s="9">
        <v>33</v>
      </c>
      <c r="V129" s="10">
        <f t="shared" si="6"/>
        <v>33</v>
      </c>
      <c r="W129" s="5">
        <v>1.2</v>
      </c>
      <c r="X129" s="5">
        <f>0.08+0.06+0.02+0.15+0.01+0.03</f>
        <v>0.35</v>
      </c>
      <c r="Y129">
        <v>2177.1018552754608</v>
      </c>
      <c r="Z129">
        <v>2.593371040775339</v>
      </c>
      <c r="AA129">
        <v>95.185170331670435</v>
      </c>
      <c r="AB129" s="5"/>
    </row>
    <row r="130" spans="1:28" x14ac:dyDescent="0.25">
      <c r="A130" s="2">
        <v>128</v>
      </c>
      <c r="B130" s="5" t="s">
        <v>57</v>
      </c>
      <c r="C130" s="5" t="s">
        <v>174</v>
      </c>
      <c r="D130" s="5" t="s">
        <v>18</v>
      </c>
      <c r="E130" s="5" t="s">
        <v>19</v>
      </c>
      <c r="F130" s="5">
        <v>22</v>
      </c>
      <c r="G130" s="5">
        <v>0</v>
      </c>
      <c r="H130" s="5"/>
      <c r="I130" s="5"/>
      <c r="J130" s="6">
        <v>2019</v>
      </c>
      <c r="K130" s="7">
        <v>43609</v>
      </c>
      <c r="L130" s="7" t="str">
        <f t="shared" si="4"/>
        <v>2019144</v>
      </c>
      <c r="M130" s="8">
        <f t="shared" si="5"/>
        <v>144</v>
      </c>
      <c r="N130" s="5">
        <v>1045</v>
      </c>
      <c r="O130" s="5">
        <v>3</v>
      </c>
      <c r="P130" s="5">
        <v>-2</v>
      </c>
      <c r="Q130" s="5">
        <v>0</v>
      </c>
      <c r="R130" s="5">
        <v>26.8</v>
      </c>
      <c r="S130" s="5">
        <v>33.200000000000003</v>
      </c>
      <c r="T130" s="5">
        <v>46.6</v>
      </c>
      <c r="U130" s="9">
        <v>33</v>
      </c>
      <c r="V130" s="10">
        <f t="shared" si="6"/>
        <v>33</v>
      </c>
      <c r="W130" s="5">
        <v>0.7</v>
      </c>
      <c r="X130" s="5">
        <f>0.08+0.06+0.02+0.04</f>
        <v>0.2</v>
      </c>
      <c r="Y130">
        <v>2370.395945229825</v>
      </c>
      <c r="Z130">
        <v>2.0999709311040489</v>
      </c>
      <c r="AA130">
        <v>81.067011819534088</v>
      </c>
      <c r="AB130" s="5"/>
    </row>
    <row r="131" spans="1:28" x14ac:dyDescent="0.25">
      <c r="A131" s="2">
        <v>129</v>
      </c>
      <c r="B131" s="5" t="s">
        <v>57</v>
      </c>
      <c r="C131" s="5" t="s">
        <v>175</v>
      </c>
      <c r="D131" s="5" t="s">
        <v>18</v>
      </c>
      <c r="E131" s="5" t="s">
        <v>19</v>
      </c>
      <c r="F131" s="5">
        <v>26</v>
      </c>
      <c r="G131" s="5">
        <v>0</v>
      </c>
      <c r="H131" s="5"/>
      <c r="I131" s="5"/>
      <c r="J131" s="6">
        <v>2019</v>
      </c>
      <c r="K131" s="12">
        <v>43610</v>
      </c>
      <c r="L131" s="7" t="str">
        <f t="shared" ref="L131:L194" si="7">TEXT(K131,"yyyy")&amp;TEXT((K131-DATEVALUE("1/1/"&amp;TEXT(K131,"yy"))+1),"000")</f>
        <v>2019145</v>
      </c>
      <c r="M131" s="8">
        <f t="shared" ref="M131:M194" si="8">K131-DATE(YEAR(K131),1,0)</f>
        <v>145</v>
      </c>
      <c r="N131" s="5">
        <v>1052</v>
      </c>
      <c r="O131" s="5">
        <v>3</v>
      </c>
      <c r="P131" s="5">
        <v>-2</v>
      </c>
      <c r="Q131" s="5">
        <v>0.01</v>
      </c>
      <c r="R131" s="5">
        <v>26.9</v>
      </c>
      <c r="S131" s="5">
        <v>33.4</v>
      </c>
      <c r="T131" s="5">
        <v>44.5</v>
      </c>
      <c r="U131" s="9">
        <v>33.200000000000003</v>
      </c>
      <c r="V131" s="10">
        <f t="shared" ref="V131:V194" si="9">(U131+(S131*SQRT(10*Q131)))/(1+SQRT(10*Q131))</f>
        <v>33.248050614670404</v>
      </c>
      <c r="W131" s="5">
        <v>2</v>
      </c>
      <c r="X131" s="5">
        <f>0.08+0.06+0.02+0.04</f>
        <v>0.2</v>
      </c>
      <c r="Y131">
        <v>2289.0551169830478</v>
      </c>
      <c r="Z131">
        <v>2.6903392905673291</v>
      </c>
      <c r="AA131">
        <v>96.612209789199042</v>
      </c>
      <c r="AB131" s="5"/>
    </row>
    <row r="132" spans="1:28" x14ac:dyDescent="0.25">
      <c r="A132" s="2">
        <v>130</v>
      </c>
      <c r="B132" s="5" t="s">
        <v>57</v>
      </c>
      <c r="C132" s="5" t="s">
        <v>176</v>
      </c>
      <c r="D132" s="5" t="s">
        <v>18</v>
      </c>
      <c r="E132" s="5" t="s">
        <v>19</v>
      </c>
      <c r="F132" s="5">
        <v>29</v>
      </c>
      <c r="G132" s="5">
        <v>0</v>
      </c>
      <c r="H132" s="5"/>
      <c r="I132" s="5"/>
      <c r="J132" s="6">
        <v>2019</v>
      </c>
      <c r="K132" s="7">
        <v>43609</v>
      </c>
      <c r="L132" s="7" t="str">
        <f t="shared" si="7"/>
        <v>2019144</v>
      </c>
      <c r="M132" s="8">
        <f t="shared" si="8"/>
        <v>144</v>
      </c>
      <c r="N132" s="5">
        <v>1043</v>
      </c>
      <c r="O132" s="5">
        <v>3</v>
      </c>
      <c r="P132" s="5">
        <v>-2</v>
      </c>
      <c r="Q132" s="5">
        <v>0</v>
      </c>
      <c r="R132" s="5">
        <v>27</v>
      </c>
      <c r="S132" s="5">
        <v>33.200000000000003</v>
      </c>
      <c r="T132" s="5">
        <v>47.2</v>
      </c>
      <c r="U132" s="9">
        <v>33.200000000000003</v>
      </c>
      <c r="V132" s="10">
        <f t="shared" si="9"/>
        <v>33.200000000000003</v>
      </c>
      <c r="W132" s="5">
        <v>2</v>
      </c>
      <c r="X132" s="5">
        <f>0.08+0.06+0.02+0.04</f>
        <v>0.2</v>
      </c>
      <c r="Y132">
        <v>2400.9160646963041</v>
      </c>
      <c r="Z132">
        <v>2.712277812555528</v>
      </c>
      <c r="AA132">
        <v>96.884621023876093</v>
      </c>
      <c r="AB132" s="5"/>
    </row>
    <row r="133" spans="1:28" x14ac:dyDescent="0.25">
      <c r="A133" s="2">
        <v>131</v>
      </c>
      <c r="B133" s="5" t="s">
        <v>57</v>
      </c>
      <c r="C133" s="5" t="s">
        <v>177</v>
      </c>
      <c r="D133" s="5" t="s">
        <v>18</v>
      </c>
      <c r="E133" s="5" t="s">
        <v>19</v>
      </c>
      <c r="F133" s="5">
        <v>27</v>
      </c>
      <c r="G133" s="5">
        <v>0</v>
      </c>
      <c r="H133" s="5"/>
      <c r="I133" s="5"/>
      <c r="J133" s="6">
        <v>2019</v>
      </c>
      <c r="K133" s="7">
        <v>43609</v>
      </c>
      <c r="L133" s="7" t="str">
        <f t="shared" si="7"/>
        <v>2019144</v>
      </c>
      <c r="M133" s="8">
        <f t="shared" si="8"/>
        <v>144</v>
      </c>
      <c r="N133" s="5">
        <v>1049</v>
      </c>
      <c r="O133" s="5">
        <v>3</v>
      </c>
      <c r="P133" s="5">
        <v>-2</v>
      </c>
      <c r="Q133" s="5">
        <v>0</v>
      </c>
      <c r="R133" s="5">
        <v>26.9</v>
      </c>
      <c r="S133" s="5">
        <v>33.6</v>
      </c>
      <c r="T133" s="5">
        <v>42.6</v>
      </c>
      <c r="U133" s="9">
        <v>33.5</v>
      </c>
      <c r="V133" s="10">
        <f t="shared" si="9"/>
        <v>33.5</v>
      </c>
      <c r="W133" s="5">
        <v>2</v>
      </c>
      <c r="X133" s="5">
        <f>0.29+0.02+0.03</f>
        <v>0.33999999999999997</v>
      </c>
      <c r="Y133">
        <v>2215.9498129593958</v>
      </c>
      <c r="Z133">
        <v>2.724326682618464</v>
      </c>
      <c r="AA133">
        <v>97.026861072375397</v>
      </c>
      <c r="AB133" s="5"/>
    </row>
    <row r="134" spans="1:28" x14ac:dyDescent="0.25">
      <c r="A134" s="2">
        <v>132</v>
      </c>
      <c r="B134" s="5" t="s">
        <v>57</v>
      </c>
      <c r="C134" s="5" t="s">
        <v>178</v>
      </c>
      <c r="D134" s="5" t="s">
        <v>18</v>
      </c>
      <c r="E134" s="5" t="s">
        <v>19</v>
      </c>
      <c r="F134" s="5">
        <v>24</v>
      </c>
      <c r="G134" s="5">
        <v>0</v>
      </c>
      <c r="H134" s="5"/>
      <c r="I134" s="5"/>
      <c r="J134" s="6">
        <v>2019</v>
      </c>
      <c r="K134" s="7">
        <v>43609</v>
      </c>
      <c r="L134" s="7" t="str">
        <f t="shared" si="7"/>
        <v>2019144</v>
      </c>
      <c r="M134" s="8">
        <f t="shared" si="8"/>
        <v>144</v>
      </c>
      <c r="N134" s="5">
        <v>1017</v>
      </c>
      <c r="O134" s="5">
        <v>0</v>
      </c>
      <c r="P134" s="5">
        <v>0</v>
      </c>
      <c r="Q134" s="5">
        <v>0.03</v>
      </c>
      <c r="R134" s="5">
        <v>25.7</v>
      </c>
      <c r="S134" s="5">
        <v>33.1</v>
      </c>
      <c r="T134" s="5">
        <v>33.700000000000003</v>
      </c>
      <c r="U134" s="9">
        <v>33.4</v>
      </c>
      <c r="V134" s="10">
        <f t="shared" si="9"/>
        <v>33.293833189640644</v>
      </c>
      <c r="W134" s="5">
        <v>1</v>
      </c>
      <c r="X134" s="5">
        <f>0.08+0.06+0.02+0.04</f>
        <v>0.2</v>
      </c>
      <c r="Y134">
        <v>1704.635595677745</v>
      </c>
      <c r="Z134">
        <v>2.609164857092733</v>
      </c>
      <c r="AA134">
        <v>95.443700454308811</v>
      </c>
      <c r="AB134" s="5"/>
    </row>
    <row r="135" spans="1:28" x14ac:dyDescent="0.25">
      <c r="A135" s="2">
        <v>133</v>
      </c>
      <c r="B135" s="5" t="s">
        <v>57</v>
      </c>
      <c r="C135" s="5" t="s">
        <v>179</v>
      </c>
      <c r="D135" s="5" t="s">
        <v>18</v>
      </c>
      <c r="E135" s="5" t="s">
        <v>19</v>
      </c>
      <c r="F135" s="5">
        <v>46</v>
      </c>
      <c r="G135" s="5">
        <v>0</v>
      </c>
      <c r="H135" s="5"/>
      <c r="I135" s="5"/>
      <c r="J135" s="6">
        <v>2019</v>
      </c>
      <c r="K135" s="7">
        <v>43609</v>
      </c>
      <c r="L135" s="7" t="str">
        <f t="shared" si="7"/>
        <v>2019144</v>
      </c>
      <c r="M135" s="8">
        <f t="shared" si="8"/>
        <v>144</v>
      </c>
      <c r="N135" s="5">
        <v>1013</v>
      </c>
      <c r="O135" s="5">
        <v>0</v>
      </c>
      <c r="P135" s="5">
        <v>0</v>
      </c>
      <c r="Q135" s="5">
        <v>0.01</v>
      </c>
      <c r="R135" s="5">
        <v>25.4</v>
      </c>
      <c r="S135" s="5">
        <v>33.1</v>
      </c>
      <c r="T135" s="5">
        <v>33.200000000000003</v>
      </c>
      <c r="U135" s="9">
        <v>33.4</v>
      </c>
      <c r="V135" s="10">
        <f t="shared" si="9"/>
        <v>33.327924077994389</v>
      </c>
      <c r="W135" s="5">
        <v>1</v>
      </c>
      <c r="X135" s="5">
        <f>0.08+0.24+0.02+0.04</f>
        <v>0.38</v>
      </c>
      <c r="Y135">
        <v>1679.344266365018</v>
      </c>
      <c r="Z135">
        <v>2.6473339837524019</v>
      </c>
      <c r="AA135">
        <v>96.025707651849658</v>
      </c>
      <c r="AB135" s="5"/>
    </row>
    <row r="136" spans="1:28" x14ac:dyDescent="0.25">
      <c r="A136" s="2">
        <v>134</v>
      </c>
      <c r="B136" s="5" t="s">
        <v>57</v>
      </c>
      <c r="C136" s="5" t="s">
        <v>180</v>
      </c>
      <c r="D136" s="5" t="s">
        <v>18</v>
      </c>
      <c r="E136" s="5" t="s">
        <v>19</v>
      </c>
      <c r="F136" s="5">
        <v>19</v>
      </c>
      <c r="G136" s="5">
        <v>0</v>
      </c>
      <c r="H136" s="5"/>
      <c r="I136" s="5"/>
      <c r="J136" s="6">
        <v>2019</v>
      </c>
      <c r="K136" s="7">
        <v>43609</v>
      </c>
      <c r="L136" s="7" t="str">
        <f t="shared" si="7"/>
        <v>2019144</v>
      </c>
      <c r="M136" s="8">
        <f t="shared" si="8"/>
        <v>144</v>
      </c>
      <c r="N136" s="5">
        <v>1010</v>
      </c>
      <c r="O136" s="5">
        <v>3</v>
      </c>
      <c r="P136" s="5">
        <v>-2</v>
      </c>
      <c r="Q136" s="5">
        <v>0</v>
      </c>
      <c r="R136" s="5">
        <v>25.4</v>
      </c>
      <c r="S136" s="5">
        <v>32.6</v>
      </c>
      <c r="T136" s="5">
        <v>35.799999999999997</v>
      </c>
      <c r="U136" s="9">
        <v>33.4</v>
      </c>
      <c r="V136" s="10">
        <f t="shared" si="9"/>
        <v>33.4</v>
      </c>
      <c r="W136" s="5">
        <v>2</v>
      </c>
      <c r="X136" s="5">
        <f>0.08+0.24+0.02+0.04</f>
        <v>0.38</v>
      </c>
      <c r="Y136">
        <v>1760.7228405440319</v>
      </c>
      <c r="Z136">
        <v>2.5943570639650222</v>
      </c>
      <c r="AA136">
        <v>95.201621086201939</v>
      </c>
      <c r="AB136" s="5"/>
    </row>
    <row r="137" spans="1:28" x14ac:dyDescent="0.25">
      <c r="A137" s="2">
        <v>135</v>
      </c>
      <c r="B137" s="5" t="s">
        <v>57</v>
      </c>
      <c r="C137" s="5" t="s">
        <v>181</v>
      </c>
      <c r="D137" s="5" t="s">
        <v>18</v>
      </c>
      <c r="E137" s="5" t="s">
        <v>19</v>
      </c>
      <c r="F137" s="5">
        <v>21</v>
      </c>
      <c r="G137" s="5">
        <v>0</v>
      </c>
      <c r="H137" s="5"/>
      <c r="I137" s="5"/>
      <c r="J137" s="6">
        <v>2019</v>
      </c>
      <c r="K137" s="7">
        <v>43609</v>
      </c>
      <c r="L137" s="7" t="str">
        <f t="shared" si="7"/>
        <v>2019144</v>
      </c>
      <c r="M137" s="8">
        <f t="shared" si="8"/>
        <v>144</v>
      </c>
      <c r="N137" s="5">
        <v>1022</v>
      </c>
      <c r="O137" s="5">
        <v>0</v>
      </c>
      <c r="P137" s="5">
        <v>0</v>
      </c>
      <c r="Q137" s="5">
        <v>0.3</v>
      </c>
      <c r="R137" s="5">
        <v>25.4</v>
      </c>
      <c r="S137" s="5">
        <v>33.1</v>
      </c>
      <c r="T137" s="5">
        <v>35.4</v>
      </c>
      <c r="U137" s="9">
        <v>33.5</v>
      </c>
      <c r="V137" s="10">
        <f t="shared" si="9"/>
        <v>33.246410161513779</v>
      </c>
      <c r="W137" s="5">
        <v>1</v>
      </c>
      <c r="X137" s="5">
        <f>0.08+0.06+0.02+0.04</f>
        <v>0.2</v>
      </c>
      <c r="Y137">
        <v>1790.626115341013</v>
      </c>
      <c r="Z137">
        <v>2.54086275936081</v>
      </c>
      <c r="AA137">
        <v>94.247716329381362</v>
      </c>
      <c r="AB137" s="5"/>
    </row>
    <row r="138" spans="1:28" x14ac:dyDescent="0.25">
      <c r="A138" s="2">
        <v>136</v>
      </c>
      <c r="B138" s="5" t="s">
        <v>57</v>
      </c>
      <c r="C138" s="5" t="s">
        <v>182</v>
      </c>
      <c r="D138" s="5" t="s">
        <v>18</v>
      </c>
      <c r="E138" s="5" t="s">
        <v>19</v>
      </c>
      <c r="F138" s="5">
        <v>21</v>
      </c>
      <c r="G138" s="5">
        <v>0</v>
      </c>
      <c r="H138" s="5"/>
      <c r="I138" s="5"/>
      <c r="J138" s="6">
        <v>2019</v>
      </c>
      <c r="K138" s="7">
        <v>43609</v>
      </c>
      <c r="L138" s="7" t="str">
        <f t="shared" si="7"/>
        <v>2019144</v>
      </c>
      <c r="M138" s="8">
        <f t="shared" si="8"/>
        <v>144</v>
      </c>
      <c r="N138" s="5">
        <v>1020</v>
      </c>
      <c r="O138" s="5">
        <v>0</v>
      </c>
      <c r="P138" s="5">
        <v>0</v>
      </c>
      <c r="Q138" s="5">
        <v>7.0000000000000007E-2</v>
      </c>
      <c r="R138" s="5">
        <v>25.5</v>
      </c>
      <c r="S138" s="5">
        <v>33.1</v>
      </c>
      <c r="T138" s="5">
        <v>34</v>
      </c>
      <c r="U138" s="9">
        <v>35.5</v>
      </c>
      <c r="V138" s="10">
        <f t="shared" si="9"/>
        <v>34.406719787727397</v>
      </c>
      <c r="W138" s="5">
        <v>2</v>
      </c>
      <c r="X138" s="5">
        <f>0.08+0.24+0.02+0.04</f>
        <v>0.38</v>
      </c>
      <c r="Y138">
        <v>1719.8103932653801</v>
      </c>
      <c r="Z138">
        <v>2.8533438096306112</v>
      </c>
      <c r="AA138">
        <v>98.254071300384766</v>
      </c>
      <c r="AB138" s="5"/>
    </row>
    <row r="139" spans="1:28" x14ac:dyDescent="0.25">
      <c r="A139" s="2">
        <v>137</v>
      </c>
      <c r="B139" s="5" t="s">
        <v>57</v>
      </c>
      <c r="C139" s="5" t="s">
        <v>183</v>
      </c>
      <c r="D139" s="5" t="s">
        <v>18</v>
      </c>
      <c r="E139" s="5" t="s">
        <v>19</v>
      </c>
      <c r="F139" s="5">
        <v>19</v>
      </c>
      <c r="G139" s="5">
        <v>1</v>
      </c>
      <c r="H139" s="5"/>
      <c r="I139" s="5"/>
      <c r="J139" s="6">
        <v>2019</v>
      </c>
      <c r="K139" s="7">
        <v>43606</v>
      </c>
      <c r="L139" s="7" t="str">
        <f t="shared" si="7"/>
        <v>2019141</v>
      </c>
      <c r="M139" s="8">
        <f t="shared" si="8"/>
        <v>141</v>
      </c>
      <c r="N139" s="5">
        <v>1620</v>
      </c>
      <c r="O139" s="5">
        <v>3</v>
      </c>
      <c r="P139" s="5">
        <v>-2</v>
      </c>
      <c r="Q139" s="5">
        <v>0.03</v>
      </c>
      <c r="R139" s="5">
        <v>24.3</v>
      </c>
      <c r="S139" s="5">
        <v>33</v>
      </c>
      <c r="T139" s="5">
        <v>27</v>
      </c>
      <c r="U139" s="9">
        <v>32.799999999999997</v>
      </c>
      <c r="V139" s="10">
        <f t="shared" si="9"/>
        <v>32.870777873572905</v>
      </c>
      <c r="W139" s="5">
        <v>1</v>
      </c>
      <c r="X139" s="5">
        <f>0.33+0.01+0.02+0.03</f>
        <v>0.39</v>
      </c>
      <c r="Y139">
        <v>1358.0954339590751</v>
      </c>
      <c r="Z139">
        <v>2.42365653214258</v>
      </c>
      <c r="AA139">
        <v>91.69423853302203</v>
      </c>
      <c r="AB139" s="5"/>
    </row>
    <row r="140" spans="1:28" x14ac:dyDescent="0.25">
      <c r="A140" s="2">
        <v>138</v>
      </c>
      <c r="B140" s="5" t="s">
        <v>57</v>
      </c>
      <c r="C140" s="5" t="s">
        <v>184</v>
      </c>
      <c r="D140" s="5" t="s">
        <v>18</v>
      </c>
      <c r="E140" s="5" t="s">
        <v>19</v>
      </c>
      <c r="F140" s="5">
        <v>18</v>
      </c>
      <c r="G140" s="5">
        <v>1</v>
      </c>
      <c r="H140" s="5"/>
      <c r="I140" s="5"/>
      <c r="J140" s="6">
        <v>2019</v>
      </c>
      <c r="K140" s="7">
        <v>43606</v>
      </c>
      <c r="L140" s="7" t="str">
        <f t="shared" si="7"/>
        <v>2019141</v>
      </c>
      <c r="M140" s="8">
        <f t="shared" si="8"/>
        <v>141</v>
      </c>
      <c r="N140" s="5">
        <v>1615</v>
      </c>
      <c r="O140" s="5">
        <v>3</v>
      </c>
      <c r="P140" s="5">
        <v>-2</v>
      </c>
      <c r="Q140" s="5">
        <v>0.05</v>
      </c>
      <c r="R140" s="5">
        <v>24.3</v>
      </c>
      <c r="S140" s="5">
        <v>32.9</v>
      </c>
      <c r="T140" s="5">
        <v>24.6</v>
      </c>
      <c r="U140" s="9">
        <v>32.799999999999997</v>
      </c>
      <c r="V140" s="10">
        <f t="shared" si="9"/>
        <v>32.841421356237312</v>
      </c>
      <c r="W140" s="5">
        <v>1</v>
      </c>
      <c r="X140" s="5">
        <f>0.33+0.01+0.02+0.03</f>
        <v>0.39</v>
      </c>
      <c r="Y140">
        <v>1230.4520731823509</v>
      </c>
      <c r="Z140">
        <v>2.3730659908884371</v>
      </c>
      <c r="AA140">
        <v>90.383849662564955</v>
      </c>
      <c r="AB140" s="5"/>
    </row>
    <row r="141" spans="1:28" x14ac:dyDescent="0.25">
      <c r="A141" s="2">
        <v>139</v>
      </c>
      <c r="B141" s="5" t="s">
        <v>57</v>
      </c>
      <c r="C141" s="5" t="s">
        <v>185</v>
      </c>
      <c r="D141" s="5" t="s">
        <v>18</v>
      </c>
      <c r="E141" s="5" t="s">
        <v>19</v>
      </c>
      <c r="F141" s="5">
        <v>20</v>
      </c>
      <c r="G141" s="5">
        <v>1</v>
      </c>
      <c r="H141" s="5"/>
      <c r="I141" s="5"/>
      <c r="J141" s="6">
        <v>2019</v>
      </c>
      <c r="K141" s="7">
        <v>43606</v>
      </c>
      <c r="L141" s="7" t="str">
        <f t="shared" si="7"/>
        <v>2019141</v>
      </c>
      <c r="M141" s="8">
        <f t="shared" si="8"/>
        <v>141</v>
      </c>
      <c r="N141" s="5">
        <v>1625</v>
      </c>
      <c r="O141" s="5">
        <v>3</v>
      </c>
      <c r="P141" s="5">
        <v>-2</v>
      </c>
      <c r="Q141" s="5">
        <v>0.02</v>
      </c>
      <c r="R141" s="5">
        <v>24.3</v>
      </c>
      <c r="S141" s="5">
        <v>32.799999999999997</v>
      </c>
      <c r="T141" s="5">
        <v>26.4</v>
      </c>
      <c r="U141" s="9">
        <v>25.5</v>
      </c>
      <c r="V141" s="10">
        <f t="shared" si="9"/>
        <v>27.755824058937119</v>
      </c>
      <c r="W141" s="5">
        <v>1</v>
      </c>
      <c r="X141" s="5">
        <f>0.08+0.24+0.01+0.02+0.03</f>
        <v>0.38</v>
      </c>
      <c r="Y141">
        <v>1313.090889065279</v>
      </c>
      <c r="Z141">
        <v>0.82884904550952432</v>
      </c>
      <c r="AA141">
        <v>19.49197126191893</v>
      </c>
      <c r="AB141" s="5"/>
    </row>
    <row r="142" spans="1:28" x14ac:dyDescent="0.25">
      <c r="A142" s="2">
        <v>140</v>
      </c>
      <c r="B142" s="5" t="s">
        <v>57</v>
      </c>
      <c r="C142" s="5" t="s">
        <v>186</v>
      </c>
      <c r="D142" s="5" t="s">
        <v>18</v>
      </c>
      <c r="E142" s="5" t="s">
        <v>19</v>
      </c>
      <c r="F142" s="5">
        <v>24</v>
      </c>
      <c r="G142" s="5">
        <v>0</v>
      </c>
      <c r="H142" s="5"/>
      <c r="I142" s="5"/>
      <c r="J142" s="6">
        <v>2019</v>
      </c>
      <c r="K142" s="7">
        <v>43606</v>
      </c>
      <c r="L142" s="7" t="str">
        <f t="shared" si="7"/>
        <v>2019141</v>
      </c>
      <c r="M142" s="8">
        <f t="shared" si="8"/>
        <v>141</v>
      </c>
      <c r="N142" s="5">
        <v>1559</v>
      </c>
      <c r="O142" s="5">
        <v>0</v>
      </c>
      <c r="P142" s="5">
        <v>0</v>
      </c>
      <c r="Q142" s="5">
        <v>0.01</v>
      </c>
      <c r="R142" s="5">
        <v>33.299999999999997</v>
      </c>
      <c r="S142" s="5">
        <v>33.4</v>
      </c>
      <c r="T142" s="5">
        <v>27</v>
      </c>
      <c r="U142" s="9">
        <v>24.9</v>
      </c>
      <c r="V142" s="10">
        <f t="shared" si="9"/>
        <v>26.942151123492355</v>
      </c>
      <c r="W142" s="5">
        <v>2</v>
      </c>
      <c r="X142" s="5">
        <f>0.08+0.24+0.01+0.02+0.03+0.13</f>
        <v>0.51</v>
      </c>
      <c r="Y142">
        <v>1388.864902439152</v>
      </c>
      <c r="Z142">
        <v>1.76656722430881</v>
      </c>
      <c r="AA142">
        <v>65.280207029685215</v>
      </c>
      <c r="AB142" s="5"/>
    </row>
    <row r="143" spans="1:28" x14ac:dyDescent="0.25">
      <c r="A143" s="2">
        <v>141</v>
      </c>
      <c r="B143" s="5" t="s">
        <v>57</v>
      </c>
      <c r="C143" s="5" t="s">
        <v>187</v>
      </c>
      <c r="D143" s="5" t="s">
        <v>18</v>
      </c>
      <c r="E143" s="5" t="s">
        <v>19</v>
      </c>
      <c r="F143" s="5">
        <v>21</v>
      </c>
      <c r="G143" s="5">
        <v>0</v>
      </c>
      <c r="H143" s="5"/>
      <c r="I143" s="5"/>
      <c r="J143" s="6">
        <v>2019</v>
      </c>
      <c r="K143" s="7">
        <v>43606</v>
      </c>
      <c r="L143" s="7" t="str">
        <f t="shared" si="7"/>
        <v>2019141</v>
      </c>
      <c r="M143" s="8">
        <f t="shared" si="8"/>
        <v>141</v>
      </c>
      <c r="N143" s="5">
        <v>1555</v>
      </c>
      <c r="O143" s="5">
        <v>0</v>
      </c>
      <c r="P143" s="5">
        <v>0</v>
      </c>
      <c r="Q143" s="5">
        <v>0.02</v>
      </c>
      <c r="R143" s="5">
        <v>24.6</v>
      </c>
      <c r="S143" s="5">
        <v>33.299999999999997</v>
      </c>
      <c r="T143" s="5">
        <v>26.1</v>
      </c>
      <c r="U143" s="9">
        <v>33.299999999999997</v>
      </c>
      <c r="V143" s="10">
        <f t="shared" si="9"/>
        <v>33.299999999999997</v>
      </c>
      <c r="W143" s="5">
        <v>1.2</v>
      </c>
      <c r="X143" s="5">
        <f>0.08+0.24+0.01+0.02+0.03+0.13</f>
        <v>0.51</v>
      </c>
      <c r="Y143">
        <v>1335.0791529094261</v>
      </c>
      <c r="Z143">
        <v>2.4753475557312612</v>
      </c>
      <c r="AA143">
        <v>92.901625556010629</v>
      </c>
      <c r="AB143" s="5"/>
    </row>
    <row r="144" spans="1:28" x14ac:dyDescent="0.25">
      <c r="A144" s="2">
        <v>142</v>
      </c>
      <c r="B144" s="5" t="s">
        <v>57</v>
      </c>
      <c r="C144" s="5" t="s">
        <v>188</v>
      </c>
      <c r="D144" s="5" t="s">
        <v>18</v>
      </c>
      <c r="E144" s="5" t="s">
        <v>19</v>
      </c>
      <c r="F144" s="5">
        <v>20</v>
      </c>
      <c r="G144" s="5">
        <v>0</v>
      </c>
      <c r="H144" s="5"/>
      <c r="I144" s="5"/>
      <c r="J144" s="6">
        <v>2019</v>
      </c>
      <c r="K144" s="7">
        <v>43606</v>
      </c>
      <c r="L144" s="7" t="str">
        <f t="shared" si="7"/>
        <v>2019141</v>
      </c>
      <c r="M144" s="8">
        <f t="shared" si="8"/>
        <v>141</v>
      </c>
      <c r="N144" s="5">
        <v>1551</v>
      </c>
      <c r="O144" s="5">
        <v>0</v>
      </c>
      <c r="P144" s="5">
        <v>0</v>
      </c>
      <c r="Q144" s="5">
        <v>0</v>
      </c>
      <c r="R144" s="5">
        <v>25.1</v>
      </c>
      <c r="S144" s="5">
        <v>33.4</v>
      </c>
      <c r="T144" s="5">
        <v>29.3</v>
      </c>
      <c r="U144" s="9">
        <v>33.200000000000003</v>
      </c>
      <c r="V144" s="10">
        <f t="shared" si="9"/>
        <v>33.200000000000003</v>
      </c>
      <c r="W144" s="5">
        <v>2</v>
      </c>
      <c r="X144" s="5">
        <f>0.08+0.06+0.02+0.04</f>
        <v>0.2</v>
      </c>
      <c r="Y144">
        <v>1507.1756163506359</v>
      </c>
      <c r="Z144">
        <v>2.5621863179854101</v>
      </c>
      <c r="AA144">
        <v>94.643135391151716</v>
      </c>
      <c r="AB144" s="5"/>
    </row>
    <row r="145" spans="1:28" x14ac:dyDescent="0.25">
      <c r="A145" s="2">
        <v>143</v>
      </c>
      <c r="B145" s="5" t="s">
        <v>57</v>
      </c>
      <c r="C145" s="5" t="s">
        <v>189</v>
      </c>
      <c r="D145" s="5" t="s">
        <v>18</v>
      </c>
      <c r="E145" s="5" t="s">
        <v>19</v>
      </c>
      <c r="F145" s="5">
        <v>22</v>
      </c>
      <c r="G145" s="5">
        <v>0</v>
      </c>
      <c r="H145" s="5"/>
      <c r="I145" s="5"/>
      <c r="J145" s="6">
        <v>2019</v>
      </c>
      <c r="K145" s="7">
        <v>43606</v>
      </c>
      <c r="L145" s="7" t="str">
        <f t="shared" si="7"/>
        <v>2019141</v>
      </c>
      <c r="M145" s="8">
        <f t="shared" si="8"/>
        <v>141</v>
      </c>
      <c r="N145" s="5">
        <v>1520</v>
      </c>
      <c r="O145" s="5">
        <v>0</v>
      </c>
      <c r="P145" s="5">
        <v>0</v>
      </c>
      <c r="Q145" s="5">
        <v>0.02</v>
      </c>
      <c r="R145" s="5">
        <v>33.5</v>
      </c>
      <c r="S145" s="5">
        <v>33.6</v>
      </c>
      <c r="T145" s="5">
        <v>26.6</v>
      </c>
      <c r="U145" s="9">
        <v>25.4</v>
      </c>
      <c r="V145" s="10">
        <f t="shared" si="9"/>
        <v>27.933939353874571</v>
      </c>
      <c r="W145" s="5">
        <v>2.4</v>
      </c>
      <c r="X145" s="5">
        <f>0.34+0.06+0.02+0.04</f>
        <v>0.46</v>
      </c>
      <c r="Y145">
        <v>1383.6681930685429</v>
      </c>
      <c r="Z145">
        <v>2.13391704970156</v>
      </c>
      <c r="AA145">
        <v>82.426488924249242</v>
      </c>
      <c r="AB145" s="5" t="s">
        <v>434</v>
      </c>
    </row>
    <row r="146" spans="1:28" x14ac:dyDescent="0.25">
      <c r="A146" s="2">
        <v>144</v>
      </c>
      <c r="B146" s="5" t="s">
        <v>57</v>
      </c>
      <c r="C146" s="5" t="s">
        <v>190</v>
      </c>
      <c r="D146" s="5" t="s">
        <v>18</v>
      </c>
      <c r="E146" s="5" t="s">
        <v>19</v>
      </c>
      <c r="F146" s="5">
        <v>27</v>
      </c>
      <c r="G146" s="5">
        <v>0</v>
      </c>
      <c r="H146" s="5"/>
      <c r="I146" s="5"/>
      <c r="J146" s="6">
        <v>2019</v>
      </c>
      <c r="K146" s="7">
        <v>43606</v>
      </c>
      <c r="L146" s="7" t="str">
        <f t="shared" si="7"/>
        <v>2019141</v>
      </c>
      <c r="M146" s="8">
        <f t="shared" si="8"/>
        <v>141</v>
      </c>
      <c r="N146" s="5">
        <v>1530</v>
      </c>
      <c r="O146" s="5">
        <v>3</v>
      </c>
      <c r="P146" s="5">
        <v>-2</v>
      </c>
      <c r="Q146" s="5">
        <v>0.01</v>
      </c>
      <c r="R146" s="5">
        <v>24.8</v>
      </c>
      <c r="S146" s="5">
        <v>33.6</v>
      </c>
      <c r="T146" s="5">
        <v>24.9</v>
      </c>
      <c r="U146" s="9">
        <v>33.5</v>
      </c>
      <c r="V146" s="10">
        <f t="shared" si="9"/>
        <v>33.524025307335208</v>
      </c>
      <c r="W146" s="5">
        <v>2.4</v>
      </c>
      <c r="X146" s="5">
        <f>0.08+0.06+0.02+0.04</f>
        <v>0.2</v>
      </c>
      <c r="Y146">
        <v>1295.23827095514</v>
      </c>
      <c r="Z146">
        <v>2.8656313005452598</v>
      </c>
      <c r="AA146">
        <v>98.345593689373828</v>
      </c>
      <c r="AB146" s="5" t="s">
        <v>434</v>
      </c>
    </row>
    <row r="147" spans="1:28" x14ac:dyDescent="0.25">
      <c r="A147" s="2">
        <v>145</v>
      </c>
      <c r="B147" s="5" t="s">
        <v>57</v>
      </c>
      <c r="C147" s="5" t="s">
        <v>191</v>
      </c>
      <c r="D147" s="5" t="s">
        <v>18</v>
      </c>
      <c r="E147" s="5" t="s">
        <v>19</v>
      </c>
      <c r="F147" s="5">
        <v>20</v>
      </c>
      <c r="G147" s="5">
        <v>0</v>
      </c>
      <c r="H147" s="5"/>
      <c r="I147" s="5"/>
      <c r="J147" s="6">
        <v>2019</v>
      </c>
      <c r="K147" s="7">
        <v>43606</v>
      </c>
      <c r="L147" s="7" t="str">
        <f t="shared" si="7"/>
        <v>2019141</v>
      </c>
      <c r="M147" s="8">
        <f t="shared" si="8"/>
        <v>141</v>
      </c>
      <c r="N147" s="5">
        <v>1550</v>
      </c>
      <c r="O147" s="5">
        <v>3</v>
      </c>
      <c r="P147" s="5">
        <v>-2</v>
      </c>
      <c r="Q147" s="5">
        <v>0.03</v>
      </c>
      <c r="R147" s="5">
        <v>24.7</v>
      </c>
      <c r="S147" s="5">
        <v>33.4</v>
      </c>
      <c r="T147" s="5">
        <v>25.7</v>
      </c>
      <c r="U147" s="9">
        <v>33.4</v>
      </c>
      <c r="V147" s="10">
        <f t="shared" si="9"/>
        <v>33.4</v>
      </c>
      <c r="W147" s="5">
        <v>2</v>
      </c>
      <c r="X147" s="5">
        <f>0.08+0.06+0.02+0.04</f>
        <v>0.2</v>
      </c>
      <c r="Y147">
        <v>1321.9936293587491</v>
      </c>
      <c r="Z147">
        <v>2.578811741740568</v>
      </c>
      <c r="AA147">
        <v>94.937389672077813</v>
      </c>
      <c r="AB147" s="5"/>
    </row>
    <row r="148" spans="1:28" x14ac:dyDescent="0.25">
      <c r="A148" s="2">
        <v>146</v>
      </c>
      <c r="B148" s="5" t="s">
        <v>57</v>
      </c>
      <c r="C148" s="5" t="s">
        <v>192</v>
      </c>
      <c r="D148" s="5" t="s">
        <v>18</v>
      </c>
      <c r="E148" s="5" t="s">
        <v>19</v>
      </c>
      <c r="F148" s="5">
        <v>20</v>
      </c>
      <c r="G148" s="5">
        <v>0</v>
      </c>
      <c r="H148" s="5"/>
      <c r="I148" s="5"/>
      <c r="J148" s="6">
        <v>2019</v>
      </c>
      <c r="K148" s="7">
        <v>43606</v>
      </c>
      <c r="L148" s="7" t="str">
        <f t="shared" si="7"/>
        <v>2019141</v>
      </c>
      <c r="M148" s="8">
        <f t="shared" si="8"/>
        <v>141</v>
      </c>
      <c r="N148" s="5">
        <v>1535</v>
      </c>
      <c r="O148" s="5">
        <v>3</v>
      </c>
      <c r="P148" s="5">
        <v>-2</v>
      </c>
      <c r="Q148" s="5">
        <v>0.03</v>
      </c>
      <c r="R148" s="5">
        <v>33.4</v>
      </c>
      <c r="S148" s="5">
        <v>33.5</v>
      </c>
      <c r="T148" s="5">
        <v>27</v>
      </c>
      <c r="U148" s="9">
        <v>24.9</v>
      </c>
      <c r="V148" s="10">
        <f t="shared" si="9"/>
        <v>27.943448563634895</v>
      </c>
      <c r="W148" s="5">
        <v>2</v>
      </c>
      <c r="X148" s="5">
        <f>0.08+0.06+0.02+0.04</f>
        <v>0.2</v>
      </c>
      <c r="Y148">
        <v>1396.6511408479109</v>
      </c>
      <c r="Z148">
        <v>1.570257537626031</v>
      </c>
      <c r="AA148">
        <v>54.725409391268137</v>
      </c>
      <c r="AB148" s="5"/>
    </row>
    <row r="149" spans="1:28" s="4" customFormat="1" x14ac:dyDescent="0.25">
      <c r="A149" s="2">
        <v>147</v>
      </c>
      <c r="B149" s="11" t="s">
        <v>57</v>
      </c>
      <c r="C149" s="12" t="s">
        <v>193</v>
      </c>
      <c r="D149" s="11" t="s">
        <v>18</v>
      </c>
      <c r="E149" s="11" t="s">
        <v>19</v>
      </c>
      <c r="F149" s="11">
        <v>19</v>
      </c>
      <c r="G149" s="11">
        <v>1</v>
      </c>
      <c r="H149" s="11"/>
      <c r="I149" s="11"/>
      <c r="J149" s="13">
        <v>2019</v>
      </c>
      <c r="K149" s="12">
        <v>43612</v>
      </c>
      <c r="L149" s="12" t="str">
        <f t="shared" si="7"/>
        <v>2019147</v>
      </c>
      <c r="M149" s="14">
        <f t="shared" si="8"/>
        <v>147</v>
      </c>
      <c r="N149" s="15">
        <v>1022</v>
      </c>
      <c r="O149" s="11">
        <v>0</v>
      </c>
      <c r="P149" s="11">
        <v>0</v>
      </c>
      <c r="Q149" s="16">
        <v>0.03</v>
      </c>
      <c r="R149" s="17">
        <v>25.3</v>
      </c>
      <c r="S149" s="17">
        <v>30.2</v>
      </c>
      <c r="T149" s="18">
        <v>56.7</v>
      </c>
      <c r="U149" s="19">
        <v>30.5</v>
      </c>
      <c r="V149" s="16">
        <f t="shared" si="9"/>
        <v>30.393833189640642</v>
      </c>
      <c r="W149" s="11">
        <v>2</v>
      </c>
      <c r="X149" s="11">
        <f>0.29+0.15+0.01+0.02+0.03</f>
        <v>0.5</v>
      </c>
      <c r="Y149">
        <v>2433.4747009237381</v>
      </c>
      <c r="Z149">
        <v>2.2657549683995462</v>
      </c>
      <c r="AA149">
        <v>87.172449066582942</v>
      </c>
      <c r="AB149" s="11"/>
    </row>
    <row r="150" spans="1:28" s="4" customFormat="1" x14ac:dyDescent="0.25">
      <c r="A150" s="2">
        <v>148</v>
      </c>
      <c r="B150" s="11" t="s">
        <v>57</v>
      </c>
      <c r="C150" s="12" t="s">
        <v>194</v>
      </c>
      <c r="D150" s="11" t="s">
        <v>18</v>
      </c>
      <c r="E150" s="11" t="s">
        <v>19</v>
      </c>
      <c r="F150" s="11">
        <v>19</v>
      </c>
      <c r="G150" s="11">
        <v>1</v>
      </c>
      <c r="H150" s="11"/>
      <c r="I150" s="11"/>
      <c r="J150" s="13">
        <v>2019</v>
      </c>
      <c r="K150" s="12">
        <v>43612</v>
      </c>
      <c r="L150" s="12" t="str">
        <f t="shared" si="7"/>
        <v>2019147</v>
      </c>
      <c r="M150" s="14">
        <f t="shared" si="8"/>
        <v>147</v>
      </c>
      <c r="N150" s="11">
        <v>1025</v>
      </c>
      <c r="O150" s="11">
        <v>0</v>
      </c>
      <c r="P150" s="11">
        <v>0</v>
      </c>
      <c r="Q150" s="16">
        <v>0.02</v>
      </c>
      <c r="R150" s="17">
        <v>25</v>
      </c>
      <c r="S150" s="17">
        <v>30.3</v>
      </c>
      <c r="T150" s="17">
        <v>53.6</v>
      </c>
      <c r="U150" s="19">
        <v>30.5</v>
      </c>
      <c r="V150" s="16">
        <f t="shared" si="9"/>
        <v>30.438196601125014</v>
      </c>
      <c r="W150" s="11">
        <v>1</v>
      </c>
      <c r="X150" s="11">
        <f>0.29+0.15+0.01+0.02+0.03</f>
        <v>0.5</v>
      </c>
      <c r="Y150">
        <v>2313.6354451922821</v>
      </c>
      <c r="Z150">
        <v>1.9075450227170321</v>
      </c>
      <c r="AA150">
        <v>72.421143646506138</v>
      </c>
      <c r="AB150" s="11"/>
    </row>
    <row r="151" spans="1:28" s="4" customFormat="1" x14ac:dyDescent="0.25">
      <c r="A151" s="2">
        <v>149</v>
      </c>
      <c r="B151" s="11" t="s">
        <v>57</v>
      </c>
      <c r="C151" s="12" t="s">
        <v>195</v>
      </c>
      <c r="D151" s="11" t="s">
        <v>18</v>
      </c>
      <c r="E151" s="11" t="s">
        <v>19</v>
      </c>
      <c r="F151" s="11">
        <v>19</v>
      </c>
      <c r="G151" s="11">
        <v>1</v>
      </c>
      <c r="H151" s="11"/>
      <c r="I151" s="11"/>
      <c r="J151" s="13">
        <v>2019</v>
      </c>
      <c r="K151" s="12">
        <v>43612</v>
      </c>
      <c r="L151" s="12" t="str">
        <f t="shared" si="7"/>
        <v>2019147</v>
      </c>
      <c r="M151" s="14">
        <f t="shared" si="8"/>
        <v>147</v>
      </c>
      <c r="N151" s="11">
        <v>1029</v>
      </c>
      <c r="O151" s="11">
        <v>0</v>
      </c>
      <c r="P151" s="11">
        <v>0</v>
      </c>
      <c r="Q151" s="16">
        <v>0.08</v>
      </c>
      <c r="R151" s="17">
        <v>25.1</v>
      </c>
      <c r="S151" s="17">
        <v>30.4</v>
      </c>
      <c r="T151" s="17">
        <v>51.3</v>
      </c>
      <c r="U151" s="19">
        <v>30.6</v>
      </c>
      <c r="V151" s="16">
        <f t="shared" si="9"/>
        <v>30.505572809000085</v>
      </c>
      <c r="W151" s="11">
        <v>1</v>
      </c>
      <c r="X151" s="11">
        <f>0.29+0.15+0.01+0.02+0.03+0.15</f>
        <v>0.65</v>
      </c>
      <c r="Y151">
        <v>2227.0604719931248</v>
      </c>
      <c r="Z151">
        <v>2.0001877711804941</v>
      </c>
      <c r="AA151">
        <v>76.770297889524599</v>
      </c>
      <c r="AB151" s="11"/>
    </row>
    <row r="152" spans="1:28" s="4" customFormat="1" x14ac:dyDescent="0.25">
      <c r="A152" s="2">
        <v>150</v>
      </c>
      <c r="B152" s="11" t="s">
        <v>57</v>
      </c>
      <c r="C152" s="12" t="s">
        <v>196</v>
      </c>
      <c r="D152" s="11" t="s">
        <v>18</v>
      </c>
      <c r="E152" s="11" t="s">
        <v>19</v>
      </c>
      <c r="F152" s="11">
        <v>21</v>
      </c>
      <c r="G152" s="11">
        <v>0</v>
      </c>
      <c r="H152" s="11"/>
      <c r="I152" s="11"/>
      <c r="J152" s="13">
        <v>2019</v>
      </c>
      <c r="K152" s="12">
        <v>43612</v>
      </c>
      <c r="L152" s="12" t="str">
        <f t="shared" si="7"/>
        <v>2019147</v>
      </c>
      <c r="M152" s="14">
        <f t="shared" si="8"/>
        <v>147</v>
      </c>
      <c r="N152" s="11">
        <v>1710</v>
      </c>
      <c r="O152" s="11">
        <v>3</v>
      </c>
      <c r="P152" s="11">
        <v>-2</v>
      </c>
      <c r="Q152" s="16">
        <v>0.23</v>
      </c>
      <c r="R152" s="17">
        <v>25.5</v>
      </c>
      <c r="S152" s="17">
        <v>33.799999999999997</v>
      </c>
      <c r="T152" s="17">
        <v>30.4</v>
      </c>
      <c r="U152" s="19">
        <v>33.700000000000003</v>
      </c>
      <c r="V152" s="16">
        <f t="shared" si="9"/>
        <v>33.760263454706902</v>
      </c>
      <c r="W152" s="11">
        <v>1</v>
      </c>
      <c r="X152" s="5">
        <f>0.08+0.24+0.02+0.04</f>
        <v>0.38</v>
      </c>
      <c r="Y152">
        <v>1599.0823318954981</v>
      </c>
      <c r="Z152">
        <v>2.7792525936378509</v>
      </c>
      <c r="AA152">
        <v>97.612536954137624</v>
      </c>
      <c r="AB152" s="11"/>
    </row>
    <row r="153" spans="1:28" s="4" customFormat="1" x14ac:dyDescent="0.25">
      <c r="A153" s="2">
        <v>151</v>
      </c>
      <c r="B153" s="11" t="s">
        <v>57</v>
      </c>
      <c r="C153" s="12" t="s">
        <v>197</v>
      </c>
      <c r="D153" s="11" t="s">
        <v>18</v>
      </c>
      <c r="E153" s="11" t="s">
        <v>19</v>
      </c>
      <c r="F153" s="11">
        <v>24</v>
      </c>
      <c r="G153" s="11">
        <v>1</v>
      </c>
      <c r="H153" s="11"/>
      <c r="I153" s="11"/>
      <c r="J153" s="13">
        <v>2019</v>
      </c>
      <c r="K153" s="12">
        <v>43612</v>
      </c>
      <c r="L153" s="12" t="str">
        <f t="shared" si="7"/>
        <v>2019147</v>
      </c>
      <c r="M153" s="14">
        <f t="shared" si="8"/>
        <v>147</v>
      </c>
      <c r="N153" s="11">
        <v>1032</v>
      </c>
      <c r="O153" s="11">
        <v>0</v>
      </c>
      <c r="P153" s="11">
        <v>0</v>
      </c>
      <c r="Q153" s="16">
        <v>0.08</v>
      </c>
      <c r="R153" s="17">
        <v>24.9</v>
      </c>
      <c r="S153" s="17">
        <v>30.5</v>
      </c>
      <c r="T153" s="17">
        <v>47.5</v>
      </c>
      <c r="U153" s="19">
        <v>30.8</v>
      </c>
      <c r="V153" s="16">
        <f t="shared" si="9"/>
        <v>30.65835921350013</v>
      </c>
      <c r="W153" s="11">
        <v>1</v>
      </c>
      <c r="X153" s="5">
        <f>0.08+0.24+0.02+0.02+0.03+0.01</f>
        <v>0.4</v>
      </c>
      <c r="Y153">
        <v>2073.9147668689361</v>
      </c>
      <c r="Z153">
        <v>1.8268167237483981</v>
      </c>
      <c r="AA153">
        <v>68.39692535571524</v>
      </c>
      <c r="AB153" s="11"/>
    </row>
    <row r="154" spans="1:28" s="4" customFormat="1" x14ac:dyDescent="0.25">
      <c r="A154" s="2">
        <v>152</v>
      </c>
      <c r="B154" s="11" t="s">
        <v>57</v>
      </c>
      <c r="C154" s="12" t="s">
        <v>198</v>
      </c>
      <c r="D154" s="11" t="s">
        <v>18</v>
      </c>
      <c r="E154" s="11" t="s">
        <v>19</v>
      </c>
      <c r="F154" s="11">
        <v>19</v>
      </c>
      <c r="G154" s="11">
        <v>0</v>
      </c>
      <c r="H154" s="11"/>
      <c r="I154" s="11"/>
      <c r="J154" s="13">
        <v>2019</v>
      </c>
      <c r="K154" s="12">
        <v>43612</v>
      </c>
      <c r="L154" s="12" t="str">
        <f t="shared" si="7"/>
        <v>2019147</v>
      </c>
      <c r="M154" s="14">
        <f t="shared" si="8"/>
        <v>147</v>
      </c>
      <c r="N154" s="11">
        <v>1708</v>
      </c>
      <c r="O154" s="11">
        <v>3</v>
      </c>
      <c r="P154" s="11">
        <v>-2</v>
      </c>
      <c r="Q154" s="16">
        <v>0.19</v>
      </c>
      <c r="R154" s="17">
        <v>25.7</v>
      </c>
      <c r="S154" s="17">
        <v>33.9</v>
      </c>
      <c r="T154" s="17">
        <v>30.6</v>
      </c>
      <c r="U154" s="19">
        <v>33.700000000000003</v>
      </c>
      <c r="V154" s="16">
        <f t="shared" si="9"/>
        <v>33.81591002773132</v>
      </c>
      <c r="W154" s="11">
        <v>1</v>
      </c>
      <c r="X154" s="5">
        <f>0.08+0.24+0.02+0.04</f>
        <v>0.38</v>
      </c>
      <c r="Y154">
        <v>1618.59966782229</v>
      </c>
      <c r="Z154">
        <v>2.8038209005722829</v>
      </c>
      <c r="AA154">
        <v>97.843123360516046</v>
      </c>
      <c r="AB154" s="11"/>
    </row>
    <row r="155" spans="1:28" s="4" customFormat="1" x14ac:dyDescent="0.25">
      <c r="A155" s="2">
        <v>153</v>
      </c>
      <c r="B155" s="11" t="s">
        <v>57</v>
      </c>
      <c r="C155" s="12" t="s">
        <v>199</v>
      </c>
      <c r="D155" s="11" t="s">
        <v>18</v>
      </c>
      <c r="E155" s="11" t="s">
        <v>19</v>
      </c>
      <c r="F155" s="11">
        <v>17</v>
      </c>
      <c r="G155" s="11">
        <v>1</v>
      </c>
      <c r="H155" s="11"/>
      <c r="I155" s="11"/>
      <c r="J155" s="13">
        <v>2019</v>
      </c>
      <c r="K155" s="12">
        <v>43612</v>
      </c>
      <c r="L155" s="12" t="str">
        <f t="shared" si="7"/>
        <v>2019147</v>
      </c>
      <c r="M155" s="14">
        <f t="shared" si="8"/>
        <v>147</v>
      </c>
      <c r="N155" s="11">
        <v>1033</v>
      </c>
      <c r="O155" s="11">
        <v>0</v>
      </c>
      <c r="P155" s="11">
        <v>0</v>
      </c>
      <c r="Q155" s="16">
        <v>7.0000000000000007E-2</v>
      </c>
      <c r="R155" s="17">
        <v>25.3</v>
      </c>
      <c r="S155" s="17">
        <v>30.7</v>
      </c>
      <c r="T155" s="17">
        <v>49.2</v>
      </c>
      <c r="U155" s="19">
        <v>31</v>
      </c>
      <c r="V155" s="16">
        <f t="shared" si="9"/>
        <v>30.863339973465926</v>
      </c>
      <c r="W155" s="11">
        <v>1</v>
      </c>
      <c r="X155" s="11">
        <f>0.08+0.24+0.13+0.01+0.02+0.03</f>
        <v>0.51</v>
      </c>
      <c r="Y155">
        <v>2172.811935637993</v>
      </c>
      <c r="Z155">
        <v>2.018039988542526</v>
      </c>
      <c r="AA155">
        <v>77.57037408653693</v>
      </c>
      <c r="AB155" s="11"/>
    </row>
    <row r="156" spans="1:28" s="4" customFormat="1" x14ac:dyDescent="0.25">
      <c r="A156" s="2">
        <v>154</v>
      </c>
      <c r="B156" s="11" t="s">
        <v>57</v>
      </c>
      <c r="C156" s="12" t="s">
        <v>200</v>
      </c>
      <c r="D156" s="11" t="s">
        <v>18</v>
      </c>
      <c r="E156" s="11" t="s">
        <v>19</v>
      </c>
      <c r="F156" s="11">
        <v>48</v>
      </c>
      <c r="G156" s="11">
        <v>0</v>
      </c>
      <c r="H156" s="11"/>
      <c r="I156" s="11"/>
      <c r="J156" s="13">
        <v>2019</v>
      </c>
      <c r="K156" s="12">
        <v>43612</v>
      </c>
      <c r="L156" s="12" t="str">
        <f t="shared" si="7"/>
        <v>2019147</v>
      </c>
      <c r="M156" s="14">
        <f t="shared" si="8"/>
        <v>147</v>
      </c>
      <c r="N156" s="11">
        <v>1707</v>
      </c>
      <c r="O156" s="11">
        <v>3</v>
      </c>
      <c r="P156" s="11">
        <v>-2</v>
      </c>
      <c r="Q156" s="16">
        <v>0.23</v>
      </c>
      <c r="R156" s="17">
        <v>25.6</v>
      </c>
      <c r="S156" s="17">
        <v>33.9</v>
      </c>
      <c r="T156" s="17">
        <v>30.7</v>
      </c>
      <c r="U156" s="19">
        <v>33.799999999999997</v>
      </c>
      <c r="V156" s="16">
        <f t="shared" si="9"/>
        <v>33.860263454706896</v>
      </c>
      <c r="W156" s="11">
        <v>1</v>
      </c>
      <c r="X156" s="5">
        <f>0.08+0.24+0.02+0.04</f>
        <v>0.38</v>
      </c>
      <c r="Y156">
        <v>1623.889209220401</v>
      </c>
      <c r="Z156">
        <v>2.827521762449011</v>
      </c>
      <c r="AA156">
        <v>98.048459709875956</v>
      </c>
      <c r="AB156" s="11"/>
    </row>
    <row r="157" spans="1:28" s="4" customFormat="1" x14ac:dyDescent="0.25">
      <c r="A157" s="2">
        <v>155</v>
      </c>
      <c r="B157" s="11" t="s">
        <v>57</v>
      </c>
      <c r="C157" s="12" t="s">
        <v>201</v>
      </c>
      <c r="D157" s="11" t="s">
        <v>18</v>
      </c>
      <c r="E157" s="11" t="s">
        <v>19</v>
      </c>
      <c r="F157" s="11">
        <v>27</v>
      </c>
      <c r="G157" s="11">
        <v>1</v>
      </c>
      <c r="H157" s="11"/>
      <c r="I157" s="11"/>
      <c r="J157" s="13">
        <v>2019</v>
      </c>
      <c r="K157" s="12">
        <v>43612</v>
      </c>
      <c r="L157" s="12" t="str">
        <f t="shared" si="7"/>
        <v>2019147</v>
      </c>
      <c r="M157" s="14">
        <f t="shared" si="8"/>
        <v>147</v>
      </c>
      <c r="N157" s="11">
        <v>1036</v>
      </c>
      <c r="O157" s="11">
        <v>0</v>
      </c>
      <c r="P157" s="11">
        <v>0</v>
      </c>
      <c r="Q157" s="16">
        <v>0.06</v>
      </c>
      <c r="R157" s="17">
        <v>25</v>
      </c>
      <c r="S157" s="17">
        <v>30.6</v>
      </c>
      <c r="T157" s="17">
        <v>47.6</v>
      </c>
      <c r="U157" s="19">
        <v>31</v>
      </c>
      <c r="V157" s="16">
        <f t="shared" si="9"/>
        <v>30.825403330758519</v>
      </c>
      <c r="W157" s="11">
        <v>1</v>
      </c>
      <c r="X157" s="5">
        <f>0.08+0.24+0.02+0.03+0.01</f>
        <v>0.38</v>
      </c>
      <c r="Y157">
        <v>2090.1865234490269</v>
      </c>
      <c r="Z157">
        <v>1.8891969690797681</v>
      </c>
      <c r="AA157">
        <v>71.523907979064774</v>
      </c>
      <c r="AB157" s="11"/>
    </row>
    <row r="158" spans="1:28" s="4" customFormat="1" x14ac:dyDescent="0.25">
      <c r="A158" s="2">
        <v>156</v>
      </c>
      <c r="B158" s="11" t="s">
        <v>57</v>
      </c>
      <c r="C158" s="12" t="s">
        <v>202</v>
      </c>
      <c r="D158" s="11" t="s">
        <v>18</v>
      </c>
      <c r="E158" s="11" t="s">
        <v>19</v>
      </c>
      <c r="F158" s="11">
        <v>19</v>
      </c>
      <c r="G158" s="11">
        <v>0</v>
      </c>
      <c r="H158" s="11"/>
      <c r="I158" s="11"/>
      <c r="J158" s="13">
        <v>2019</v>
      </c>
      <c r="K158" s="12">
        <v>43612</v>
      </c>
      <c r="L158" s="12" t="str">
        <f t="shared" si="7"/>
        <v>2019147</v>
      </c>
      <c r="M158" s="14">
        <f t="shared" si="8"/>
        <v>147</v>
      </c>
      <c r="N158" s="11">
        <v>1705</v>
      </c>
      <c r="O158" s="11">
        <v>3</v>
      </c>
      <c r="P158" s="11">
        <v>-2</v>
      </c>
      <c r="Q158" s="16">
        <v>0.18</v>
      </c>
      <c r="R158" s="17">
        <v>25.6</v>
      </c>
      <c r="S158" s="17">
        <v>33.9</v>
      </c>
      <c r="T158" s="17">
        <v>30.8</v>
      </c>
      <c r="U158" s="19">
        <v>33.700000000000003</v>
      </c>
      <c r="V158" s="16">
        <f t="shared" si="9"/>
        <v>33.814589803375029</v>
      </c>
      <c r="W158" s="11">
        <v>1</v>
      </c>
      <c r="X158" s="5">
        <f>0.08+0.06+0.02+0.04</f>
        <v>0.2</v>
      </c>
      <c r="Y158">
        <v>1629.178750618514</v>
      </c>
      <c r="Z158">
        <v>2.7862636984773692</v>
      </c>
      <c r="AA158">
        <v>97.680235643237751</v>
      </c>
      <c r="AB158" s="11"/>
    </row>
    <row r="159" spans="1:28" s="4" customFormat="1" x14ac:dyDescent="0.25">
      <c r="A159" s="2">
        <v>157</v>
      </c>
      <c r="B159" s="11" t="s">
        <v>57</v>
      </c>
      <c r="C159" s="12" t="s">
        <v>203</v>
      </c>
      <c r="D159" s="11" t="s">
        <v>18</v>
      </c>
      <c r="E159" s="11" t="s">
        <v>19</v>
      </c>
      <c r="F159" s="11">
        <v>23</v>
      </c>
      <c r="G159" s="11">
        <v>0</v>
      </c>
      <c r="H159" s="11"/>
      <c r="I159" s="11"/>
      <c r="J159" s="13">
        <v>2019</v>
      </c>
      <c r="K159" s="12">
        <v>43613</v>
      </c>
      <c r="L159" s="12" t="str">
        <f t="shared" si="7"/>
        <v>2019148</v>
      </c>
      <c r="M159" s="14">
        <f t="shared" si="8"/>
        <v>148</v>
      </c>
      <c r="N159" s="11">
        <v>1201</v>
      </c>
      <c r="O159" s="11">
        <v>0</v>
      </c>
      <c r="P159" s="11">
        <v>-1</v>
      </c>
      <c r="Q159" s="16">
        <v>0.04</v>
      </c>
      <c r="R159" s="17">
        <v>27.2</v>
      </c>
      <c r="S159" s="17">
        <v>32.799999999999997</v>
      </c>
      <c r="T159" s="17">
        <v>53.3</v>
      </c>
      <c r="U159" s="19">
        <v>33.4</v>
      </c>
      <c r="V159" s="16">
        <f t="shared" si="9"/>
        <v>33.167544467966323</v>
      </c>
      <c r="W159" s="11">
        <v>1.2</v>
      </c>
      <c r="X159" s="5">
        <f>0.08+0.24+0.02+0.04</f>
        <v>0.38</v>
      </c>
      <c r="Y159">
        <v>2651.0509237567949</v>
      </c>
      <c r="Z159">
        <v>2.734432718429245</v>
      </c>
      <c r="AA159">
        <v>97.142239607733686</v>
      </c>
      <c r="AB159" s="11"/>
    </row>
    <row r="160" spans="1:28" s="4" customFormat="1" x14ac:dyDescent="0.25">
      <c r="A160" s="2">
        <v>158</v>
      </c>
      <c r="B160" s="11" t="s">
        <v>57</v>
      </c>
      <c r="C160" s="12" t="s">
        <v>204</v>
      </c>
      <c r="D160" s="11" t="s">
        <v>18</v>
      </c>
      <c r="E160" s="11" t="s">
        <v>19</v>
      </c>
      <c r="F160" s="11">
        <v>20</v>
      </c>
      <c r="G160" s="11">
        <v>0</v>
      </c>
      <c r="H160" s="11"/>
      <c r="I160" s="11"/>
      <c r="J160" s="13">
        <v>2019</v>
      </c>
      <c r="K160" s="12">
        <v>43613</v>
      </c>
      <c r="L160" s="12" t="str">
        <f t="shared" si="7"/>
        <v>2019148</v>
      </c>
      <c r="M160" s="14">
        <f t="shared" si="8"/>
        <v>148</v>
      </c>
      <c r="N160" s="11">
        <v>1211</v>
      </c>
      <c r="O160" s="11">
        <v>0</v>
      </c>
      <c r="P160" s="11">
        <v>-1</v>
      </c>
      <c r="Q160" s="16">
        <v>0.03</v>
      </c>
      <c r="R160" s="17">
        <v>27.8</v>
      </c>
      <c r="S160" s="17">
        <v>33.1</v>
      </c>
      <c r="T160" s="17">
        <v>55.5</v>
      </c>
      <c r="U160" s="19">
        <v>33.9</v>
      </c>
      <c r="V160" s="16">
        <f t="shared" si="9"/>
        <v>33.616888505708381</v>
      </c>
      <c r="W160" s="11">
        <v>2.4</v>
      </c>
      <c r="X160" s="5">
        <f>0.08+0.24+0.02+0.04</f>
        <v>0.38</v>
      </c>
      <c r="Y160">
        <v>2807.3375537126062</v>
      </c>
      <c r="Z160">
        <v>3.1023280831779809</v>
      </c>
      <c r="AA160">
        <v>99.477519124070866</v>
      </c>
      <c r="AB160" s="11"/>
    </row>
    <row r="161" spans="1:28" s="4" customFormat="1" x14ac:dyDescent="0.25">
      <c r="A161" s="2">
        <v>159</v>
      </c>
      <c r="B161" s="11" t="s">
        <v>57</v>
      </c>
      <c r="C161" s="12" t="s">
        <v>205</v>
      </c>
      <c r="D161" s="11" t="s">
        <v>18</v>
      </c>
      <c r="E161" s="11" t="s">
        <v>19</v>
      </c>
      <c r="F161" s="11">
        <v>18</v>
      </c>
      <c r="G161" s="11">
        <v>0</v>
      </c>
      <c r="H161" s="11"/>
      <c r="I161" s="11"/>
      <c r="J161" s="13">
        <v>2019</v>
      </c>
      <c r="K161" s="12">
        <v>43613</v>
      </c>
      <c r="L161" s="12" t="str">
        <f t="shared" si="7"/>
        <v>2019148</v>
      </c>
      <c r="M161" s="14">
        <f t="shared" si="8"/>
        <v>148</v>
      </c>
      <c r="N161" s="11">
        <v>1206</v>
      </c>
      <c r="O161" s="11">
        <v>3</v>
      </c>
      <c r="P161" s="11">
        <v>-1</v>
      </c>
      <c r="Q161" s="16">
        <v>0.03</v>
      </c>
      <c r="R161" s="17">
        <v>28.2</v>
      </c>
      <c r="S161" s="17">
        <v>33.5</v>
      </c>
      <c r="T161" s="17">
        <v>53.3</v>
      </c>
      <c r="U161" s="19">
        <v>34.4</v>
      </c>
      <c r="V161" s="16">
        <f t="shared" si="9"/>
        <v>34.081499568921927</v>
      </c>
      <c r="W161" s="11">
        <v>1</v>
      </c>
      <c r="X161" s="5">
        <f>0.08+0.24+0.02+0.04</f>
        <v>0.38</v>
      </c>
      <c r="Y161">
        <v>2757.0928076738401</v>
      </c>
      <c r="Z161">
        <v>3.1974095863772378</v>
      </c>
      <c r="AA161">
        <v>99.692202371829907</v>
      </c>
      <c r="AB161" s="11"/>
    </row>
    <row r="162" spans="1:28" s="4" customFormat="1" x14ac:dyDescent="0.25">
      <c r="A162" s="2">
        <v>160</v>
      </c>
      <c r="B162" s="11" t="s">
        <v>57</v>
      </c>
      <c r="C162" s="12" t="s">
        <v>206</v>
      </c>
      <c r="D162" s="11" t="s">
        <v>18</v>
      </c>
      <c r="E162" s="11" t="s">
        <v>19</v>
      </c>
      <c r="F162" s="11">
        <v>18</v>
      </c>
      <c r="G162" s="11">
        <v>0</v>
      </c>
      <c r="H162" s="11"/>
      <c r="I162" s="11"/>
      <c r="J162" s="13">
        <v>2019</v>
      </c>
      <c r="K162" s="12">
        <v>43613</v>
      </c>
      <c r="L162" s="12" t="str">
        <f t="shared" si="7"/>
        <v>2019148</v>
      </c>
      <c r="M162" s="14">
        <f t="shared" si="8"/>
        <v>148</v>
      </c>
      <c r="N162" s="11">
        <v>1216</v>
      </c>
      <c r="O162" s="11">
        <v>3</v>
      </c>
      <c r="P162" s="11">
        <v>-1</v>
      </c>
      <c r="Q162" s="16">
        <v>0.06</v>
      </c>
      <c r="R162" s="17">
        <v>27.5</v>
      </c>
      <c r="S162" s="17">
        <v>33.700000000000003</v>
      </c>
      <c r="T162" s="17">
        <v>41</v>
      </c>
      <c r="U162" s="19">
        <v>34.4</v>
      </c>
      <c r="V162" s="16">
        <f t="shared" si="9"/>
        <v>34.094455828827407</v>
      </c>
      <c r="W162" s="11">
        <v>1</v>
      </c>
      <c r="X162" s="5">
        <f>0.08+0.24+0.02+0.04</f>
        <v>0.38</v>
      </c>
      <c r="Y162">
        <v>2144.6603965910472</v>
      </c>
      <c r="Z162">
        <v>3.0516560212718602</v>
      </c>
      <c r="AA162">
        <v>99.318334035868475</v>
      </c>
      <c r="AB162" s="11"/>
    </row>
    <row r="163" spans="1:28" s="4" customFormat="1" x14ac:dyDescent="0.25">
      <c r="A163" s="2">
        <v>161</v>
      </c>
      <c r="B163" s="11" t="s">
        <v>57</v>
      </c>
      <c r="C163" s="12" t="s">
        <v>207</v>
      </c>
      <c r="D163" s="11" t="s">
        <v>18</v>
      </c>
      <c r="E163" s="11" t="s">
        <v>19</v>
      </c>
      <c r="F163" s="11">
        <v>17</v>
      </c>
      <c r="G163" s="11">
        <v>0</v>
      </c>
      <c r="H163" s="11"/>
      <c r="I163" s="11"/>
      <c r="J163" s="13">
        <v>2019</v>
      </c>
      <c r="K163" s="12">
        <v>43613</v>
      </c>
      <c r="L163" s="12" t="str">
        <f t="shared" si="7"/>
        <v>2019148</v>
      </c>
      <c r="M163" s="14">
        <f t="shared" si="8"/>
        <v>148</v>
      </c>
      <c r="N163" s="11">
        <v>1221</v>
      </c>
      <c r="O163" s="11">
        <v>4</v>
      </c>
      <c r="P163" s="11">
        <v>-1</v>
      </c>
      <c r="Q163" s="16">
        <v>0.02</v>
      </c>
      <c r="R163" s="17">
        <v>27.3</v>
      </c>
      <c r="S163" s="17">
        <v>33.799999999999997</v>
      </c>
      <c r="T163" s="17">
        <v>47.8</v>
      </c>
      <c r="U163" s="19">
        <v>34.299999999999997</v>
      </c>
      <c r="V163" s="16">
        <f t="shared" si="9"/>
        <v>34.145491502812526</v>
      </c>
      <c r="W163" s="11">
        <v>0.7</v>
      </c>
      <c r="X163" s="11">
        <f>0.06+0.02+0.04</f>
        <v>0.12</v>
      </c>
      <c r="Y163">
        <v>2514.3465613356839</v>
      </c>
      <c r="Z163">
        <v>2.7455182656039829</v>
      </c>
      <c r="AA163">
        <v>97.264765096920868</v>
      </c>
      <c r="AB163" s="11"/>
    </row>
    <row r="164" spans="1:28" s="4" customFormat="1" x14ac:dyDescent="0.25">
      <c r="A164" s="2">
        <v>162</v>
      </c>
      <c r="B164" s="11" t="s">
        <v>57</v>
      </c>
      <c r="C164" s="12" t="s">
        <v>208</v>
      </c>
      <c r="D164" s="11" t="s">
        <v>18</v>
      </c>
      <c r="E164" s="11" t="s">
        <v>19</v>
      </c>
      <c r="F164" s="11">
        <v>19</v>
      </c>
      <c r="G164" s="11">
        <v>0</v>
      </c>
      <c r="H164" s="11"/>
      <c r="I164" s="11"/>
      <c r="J164" s="13">
        <v>2019</v>
      </c>
      <c r="K164" s="12">
        <v>43614</v>
      </c>
      <c r="L164" s="12" t="str">
        <f t="shared" si="7"/>
        <v>2019149</v>
      </c>
      <c r="M164" s="14">
        <f t="shared" si="8"/>
        <v>149</v>
      </c>
      <c r="N164" s="11">
        <v>1401</v>
      </c>
      <c r="O164" s="11">
        <v>4</v>
      </c>
      <c r="P164" s="11">
        <v>-1</v>
      </c>
      <c r="Q164" s="16">
        <v>0.05</v>
      </c>
      <c r="R164" s="17">
        <v>27.2</v>
      </c>
      <c r="S164" s="17">
        <v>33.9</v>
      </c>
      <c r="T164" s="17">
        <v>42.7</v>
      </c>
      <c r="U164" s="19">
        <v>34.700000000000003</v>
      </c>
      <c r="V164" s="16">
        <f t="shared" si="9"/>
        <v>34.368629150101526</v>
      </c>
      <c r="W164" s="11">
        <v>1</v>
      </c>
      <c r="X164" s="11">
        <f>0.06+0.02+0.04</f>
        <v>0.12</v>
      </c>
      <c r="Y164">
        <v>2258.634176993849</v>
      </c>
      <c r="Z164">
        <v>3.1942673409954958</v>
      </c>
      <c r="AA164">
        <v>99.686570410150949</v>
      </c>
      <c r="AB164" s="11"/>
    </row>
    <row r="165" spans="1:28" s="4" customFormat="1" x14ac:dyDescent="0.25">
      <c r="A165" s="2">
        <v>163</v>
      </c>
      <c r="B165" s="11" t="s">
        <v>57</v>
      </c>
      <c r="C165" s="12" t="s">
        <v>209</v>
      </c>
      <c r="D165" s="11" t="s">
        <v>18</v>
      </c>
      <c r="E165" s="11" t="s">
        <v>19</v>
      </c>
      <c r="F165" s="11">
        <v>18</v>
      </c>
      <c r="G165" s="11">
        <v>0</v>
      </c>
      <c r="H165" s="11"/>
      <c r="I165" s="11"/>
      <c r="J165" s="13">
        <v>2019</v>
      </c>
      <c r="K165" s="12">
        <v>43614</v>
      </c>
      <c r="L165" s="12" t="str">
        <f t="shared" si="7"/>
        <v>2019149</v>
      </c>
      <c r="M165" s="14">
        <f t="shared" si="8"/>
        <v>149</v>
      </c>
      <c r="N165" s="11">
        <v>1352</v>
      </c>
      <c r="O165" s="11">
        <v>4</v>
      </c>
      <c r="P165" s="11">
        <v>-1</v>
      </c>
      <c r="Q165" s="16">
        <v>0</v>
      </c>
      <c r="R165" s="17">
        <v>26.2</v>
      </c>
      <c r="S165" s="17">
        <v>32.200000000000003</v>
      </c>
      <c r="T165" s="17">
        <v>44.3</v>
      </c>
      <c r="U165" s="19">
        <v>33.5</v>
      </c>
      <c r="V165" s="16">
        <f t="shared" si="9"/>
        <v>33.5</v>
      </c>
      <c r="W165" s="11">
        <v>1</v>
      </c>
      <c r="X165" s="5">
        <f>0.08+0.24+0.02+0.04</f>
        <v>0.38</v>
      </c>
      <c r="Y165">
        <v>2130.218618771778</v>
      </c>
      <c r="Z165">
        <v>2.6654520640661361</v>
      </c>
      <c r="AA165">
        <v>96.281492920539023</v>
      </c>
      <c r="AB165" s="11"/>
    </row>
    <row r="166" spans="1:28" s="4" customFormat="1" x14ac:dyDescent="0.25">
      <c r="A166" s="2">
        <v>164</v>
      </c>
      <c r="B166" s="11" t="s">
        <v>57</v>
      </c>
      <c r="C166" s="12" t="s">
        <v>210</v>
      </c>
      <c r="D166" s="11" t="s">
        <v>18</v>
      </c>
      <c r="E166" s="11" t="s">
        <v>19</v>
      </c>
      <c r="F166" s="11">
        <v>19</v>
      </c>
      <c r="G166" s="11">
        <v>0</v>
      </c>
      <c r="H166" s="11"/>
      <c r="I166" s="11"/>
      <c r="J166" s="13">
        <v>2019</v>
      </c>
      <c r="K166" s="12">
        <v>43614</v>
      </c>
      <c r="L166" s="12" t="str">
        <f t="shared" si="7"/>
        <v>2019149</v>
      </c>
      <c r="M166" s="14">
        <f t="shared" si="8"/>
        <v>149</v>
      </c>
      <c r="N166" s="11">
        <v>1405</v>
      </c>
      <c r="O166" s="11">
        <v>4</v>
      </c>
      <c r="P166" s="11">
        <v>-1</v>
      </c>
      <c r="Q166" s="16">
        <v>0.01</v>
      </c>
      <c r="R166" s="17">
        <v>27.2</v>
      </c>
      <c r="S166" s="17">
        <v>34.200000000000003</v>
      </c>
      <c r="T166" s="17">
        <v>40.200000000000003</v>
      </c>
      <c r="U166" s="19">
        <v>34.6</v>
      </c>
      <c r="V166" s="16">
        <f t="shared" si="9"/>
        <v>34.503898770659184</v>
      </c>
      <c r="W166" s="11">
        <v>1</v>
      </c>
      <c r="X166" s="11">
        <f>0.06+0.02+0.04</f>
        <v>0.12</v>
      </c>
      <c r="Y166">
        <v>2162.1992463791162</v>
      </c>
      <c r="Z166">
        <v>3.175838847167189</v>
      </c>
      <c r="AA166">
        <v>99.65171686169468</v>
      </c>
      <c r="AB166" s="11"/>
    </row>
    <row r="167" spans="1:28" s="4" customFormat="1" x14ac:dyDescent="0.25">
      <c r="A167" s="2">
        <v>165</v>
      </c>
      <c r="B167" s="11" t="s">
        <v>57</v>
      </c>
      <c r="C167" s="12" t="s">
        <v>211</v>
      </c>
      <c r="D167" s="11" t="s">
        <v>18</v>
      </c>
      <c r="E167" s="11" t="s">
        <v>19</v>
      </c>
      <c r="F167" s="11">
        <v>15</v>
      </c>
      <c r="G167" s="11">
        <v>0</v>
      </c>
      <c r="H167" s="11"/>
      <c r="I167" s="11"/>
      <c r="J167" s="13">
        <v>2019</v>
      </c>
      <c r="K167" s="12">
        <v>43614</v>
      </c>
      <c r="L167" s="12" t="str">
        <f t="shared" si="7"/>
        <v>2019149</v>
      </c>
      <c r="M167" s="14">
        <f t="shared" si="8"/>
        <v>149</v>
      </c>
      <c r="N167" s="11">
        <v>1356</v>
      </c>
      <c r="O167" s="11">
        <v>4</v>
      </c>
      <c r="P167" s="11">
        <v>-1</v>
      </c>
      <c r="Q167" s="16">
        <v>0</v>
      </c>
      <c r="R167" s="17">
        <v>27.4</v>
      </c>
      <c r="S167" s="17">
        <v>34.299999999999997</v>
      </c>
      <c r="T167" s="17">
        <v>44.8</v>
      </c>
      <c r="U167" s="19">
        <v>34.6</v>
      </c>
      <c r="V167" s="16">
        <f t="shared" si="9"/>
        <v>34.6</v>
      </c>
      <c r="W167" s="11">
        <v>1</v>
      </c>
      <c r="X167" s="5">
        <f>0.08+0.24+0.02+0.04</f>
        <v>0.38</v>
      </c>
      <c r="Y167">
        <v>2423.0441380644279</v>
      </c>
      <c r="Z167">
        <v>3.224979050347879</v>
      </c>
      <c r="AA167">
        <v>99.737980489636584</v>
      </c>
      <c r="AB167" s="11"/>
    </row>
    <row r="168" spans="1:28" s="4" customFormat="1" x14ac:dyDescent="0.25">
      <c r="A168" s="2">
        <v>166</v>
      </c>
      <c r="B168" s="11" t="s">
        <v>57</v>
      </c>
      <c r="C168" s="12" t="s">
        <v>212</v>
      </c>
      <c r="D168" s="11" t="s">
        <v>18</v>
      </c>
      <c r="E168" s="11" t="s">
        <v>19</v>
      </c>
      <c r="F168" s="11">
        <v>27</v>
      </c>
      <c r="G168" s="11">
        <v>0</v>
      </c>
      <c r="H168" s="11"/>
      <c r="I168" s="11"/>
      <c r="J168" s="13">
        <v>2019</v>
      </c>
      <c r="K168" s="12">
        <v>43614</v>
      </c>
      <c r="L168" s="12" t="str">
        <f t="shared" si="7"/>
        <v>2019149</v>
      </c>
      <c r="M168" s="14">
        <f t="shared" si="8"/>
        <v>149</v>
      </c>
      <c r="N168" s="11">
        <v>1411</v>
      </c>
      <c r="O168" s="11">
        <v>0</v>
      </c>
      <c r="P168" s="11">
        <v>-1</v>
      </c>
      <c r="Q168" s="16">
        <v>0.06</v>
      </c>
      <c r="R168" s="17">
        <v>26.6</v>
      </c>
      <c r="S168" s="17">
        <v>34.1</v>
      </c>
      <c r="T168" s="17">
        <v>36.5</v>
      </c>
      <c r="U168" s="19">
        <v>34.200000000000003</v>
      </c>
      <c r="V168" s="16">
        <f t="shared" si="9"/>
        <v>34.156350832689633</v>
      </c>
      <c r="W168" s="11">
        <v>1.2</v>
      </c>
      <c r="X168" s="10">
        <f>0.034+0.24+0.02+0.04</f>
        <v>0.33400000000000002</v>
      </c>
      <c r="Y168">
        <v>1952.3024154414611</v>
      </c>
      <c r="Z168">
        <v>2.8506425329509328</v>
      </c>
      <c r="AA168">
        <v>98.233414723139362</v>
      </c>
      <c r="AB168" s="11"/>
    </row>
    <row r="169" spans="1:28" s="4" customFormat="1" x14ac:dyDescent="0.25">
      <c r="A169" s="2">
        <v>167</v>
      </c>
      <c r="B169" s="11" t="s">
        <v>57</v>
      </c>
      <c r="C169" s="12" t="s">
        <v>213</v>
      </c>
      <c r="D169" s="11" t="s">
        <v>18</v>
      </c>
      <c r="E169" s="11" t="s">
        <v>19</v>
      </c>
      <c r="F169" s="11">
        <v>29</v>
      </c>
      <c r="G169" s="11">
        <v>0</v>
      </c>
      <c r="H169" s="11"/>
      <c r="I169" s="11"/>
      <c r="J169" s="13">
        <v>2019</v>
      </c>
      <c r="K169" s="12">
        <v>43614</v>
      </c>
      <c r="L169" s="12" t="str">
        <f t="shared" si="7"/>
        <v>2019149</v>
      </c>
      <c r="M169" s="14">
        <f t="shared" si="8"/>
        <v>149</v>
      </c>
      <c r="N169" s="11">
        <v>1416</v>
      </c>
      <c r="O169" s="11">
        <v>0</v>
      </c>
      <c r="P169" s="11">
        <v>-1</v>
      </c>
      <c r="Q169" s="16">
        <v>0.01</v>
      </c>
      <c r="R169" s="17">
        <v>26.8</v>
      </c>
      <c r="S169" s="17">
        <v>34.299999999999997</v>
      </c>
      <c r="T169" s="17">
        <v>35.9</v>
      </c>
      <c r="U169" s="19">
        <v>34.299999999999997</v>
      </c>
      <c r="V169" s="16">
        <f t="shared" si="9"/>
        <v>34.299999999999997</v>
      </c>
      <c r="W169" s="11">
        <v>2</v>
      </c>
      <c r="X169" s="5">
        <f>0.08+0.24+0.02+0.04</f>
        <v>0.38</v>
      </c>
      <c r="Y169">
        <v>1941.6804588507359</v>
      </c>
      <c r="Z169">
        <v>2.8137421691866309</v>
      </c>
      <c r="AA169">
        <v>97.931071441484136</v>
      </c>
      <c r="AB169" s="11"/>
    </row>
    <row r="170" spans="1:28" s="4" customFormat="1" x14ac:dyDescent="0.25">
      <c r="A170" s="2">
        <v>168</v>
      </c>
      <c r="B170" s="11" t="s">
        <v>57</v>
      </c>
      <c r="C170" s="12" t="s">
        <v>214</v>
      </c>
      <c r="D170" s="11" t="s">
        <v>18</v>
      </c>
      <c r="E170" s="11" t="s">
        <v>19</v>
      </c>
      <c r="F170" s="11">
        <v>27</v>
      </c>
      <c r="G170" s="11">
        <v>1</v>
      </c>
      <c r="H170" s="11"/>
      <c r="I170" s="11"/>
      <c r="J170" s="13">
        <v>2019</v>
      </c>
      <c r="K170" s="12">
        <v>43614</v>
      </c>
      <c r="L170" s="12" t="str">
        <f t="shared" si="7"/>
        <v>2019149</v>
      </c>
      <c r="M170" s="14">
        <f t="shared" si="8"/>
        <v>149</v>
      </c>
      <c r="N170" s="11">
        <v>1421</v>
      </c>
      <c r="O170" s="11">
        <v>2</v>
      </c>
      <c r="P170" s="11">
        <v>-1</v>
      </c>
      <c r="Q170" s="16">
        <v>0.01</v>
      </c>
      <c r="R170" s="17">
        <v>27.1</v>
      </c>
      <c r="S170" s="17">
        <v>34.4</v>
      </c>
      <c r="T170" s="17">
        <v>36.9</v>
      </c>
      <c r="U170" s="19">
        <v>34.5</v>
      </c>
      <c r="V170" s="16">
        <f t="shared" si="9"/>
        <v>34.475974692664792</v>
      </c>
      <c r="W170" s="11">
        <v>0.7</v>
      </c>
      <c r="X170" s="5">
        <f>0.08+0.24+0.02+0.04</f>
        <v>0.38</v>
      </c>
      <c r="Y170">
        <v>2006.8806865567331</v>
      </c>
      <c r="Z170">
        <v>2.7781692934194351</v>
      </c>
      <c r="AA170">
        <v>97.601939209001827</v>
      </c>
      <c r="AB170" s="11"/>
    </row>
    <row r="171" spans="1:28" s="4" customFormat="1" x14ac:dyDescent="0.25">
      <c r="A171" s="2">
        <v>169</v>
      </c>
      <c r="B171" s="11" t="s">
        <v>57</v>
      </c>
      <c r="C171" s="12" t="s">
        <v>215</v>
      </c>
      <c r="D171" s="11" t="s">
        <v>18</v>
      </c>
      <c r="E171" s="11" t="s">
        <v>19</v>
      </c>
      <c r="F171" s="11">
        <v>16</v>
      </c>
      <c r="G171" s="11">
        <v>0</v>
      </c>
      <c r="H171" s="11"/>
      <c r="I171" s="11"/>
      <c r="J171" s="13">
        <v>2019</v>
      </c>
      <c r="K171" s="12">
        <v>43614</v>
      </c>
      <c r="L171" s="12" t="str">
        <f t="shared" si="7"/>
        <v>2019149</v>
      </c>
      <c r="M171" s="14">
        <f t="shared" si="8"/>
        <v>149</v>
      </c>
      <c r="N171" s="11">
        <v>1426</v>
      </c>
      <c r="O171" s="11">
        <v>0</v>
      </c>
      <c r="P171" s="11">
        <v>-1</v>
      </c>
      <c r="Q171" s="16">
        <v>0.04</v>
      </c>
      <c r="R171" s="17">
        <v>26.6</v>
      </c>
      <c r="S171" s="17">
        <v>34.4</v>
      </c>
      <c r="T171" s="17">
        <v>35.799999999999997</v>
      </c>
      <c r="U171" s="20">
        <v>34.4</v>
      </c>
      <c r="V171" s="16">
        <f t="shared" si="9"/>
        <v>34.4</v>
      </c>
      <c r="W171" s="11">
        <v>1</v>
      </c>
      <c r="X171" s="5">
        <f>0.08+0.24+0.02+0.04</f>
        <v>0.38</v>
      </c>
      <c r="Y171">
        <v>1947.0549750333621</v>
      </c>
      <c r="Z171">
        <v>3.0792360517522699</v>
      </c>
      <c r="AA171">
        <v>99.409400011612107</v>
      </c>
      <c r="AB171" s="11"/>
    </row>
    <row r="172" spans="1:28" s="4" customFormat="1" x14ac:dyDescent="0.25">
      <c r="A172" s="2">
        <v>170</v>
      </c>
      <c r="B172" s="11" t="s">
        <v>57</v>
      </c>
      <c r="C172" s="12" t="s">
        <v>216</v>
      </c>
      <c r="D172" s="11" t="s">
        <v>18</v>
      </c>
      <c r="E172" s="11" t="s">
        <v>19</v>
      </c>
      <c r="F172" s="11">
        <v>21</v>
      </c>
      <c r="G172" s="11">
        <v>0</v>
      </c>
      <c r="H172" s="11"/>
      <c r="I172" s="11"/>
      <c r="J172" s="13">
        <v>2019</v>
      </c>
      <c r="K172" s="12">
        <v>43614</v>
      </c>
      <c r="L172" s="12" t="str">
        <f t="shared" si="7"/>
        <v>2019149</v>
      </c>
      <c r="M172" s="14">
        <f t="shared" si="8"/>
        <v>149</v>
      </c>
      <c r="N172" s="11">
        <v>1431</v>
      </c>
      <c r="O172" s="11">
        <v>3</v>
      </c>
      <c r="P172" s="11">
        <v>-1</v>
      </c>
      <c r="Q172" s="16">
        <v>0.02</v>
      </c>
      <c r="R172" s="17">
        <v>27.4</v>
      </c>
      <c r="S172" s="17">
        <v>35.4</v>
      </c>
      <c r="T172" s="17">
        <v>39.5</v>
      </c>
      <c r="U172" s="20">
        <v>34.5</v>
      </c>
      <c r="V172" s="16">
        <f t="shared" si="9"/>
        <v>34.77811529493745</v>
      </c>
      <c r="W172" s="11">
        <v>2</v>
      </c>
      <c r="X172" s="11">
        <f>0.06+0.02+0.04</f>
        <v>0.12</v>
      </c>
      <c r="Y172">
        <v>2270.4594748104191</v>
      </c>
      <c r="Z172">
        <v>3.0773475538367991</v>
      </c>
      <c r="AA172">
        <v>99.403511107448352</v>
      </c>
      <c r="AB172" s="11"/>
    </row>
    <row r="173" spans="1:28" s="4" customFormat="1" x14ac:dyDescent="0.25">
      <c r="A173" s="2">
        <v>171</v>
      </c>
      <c r="B173" s="11" t="s">
        <v>57</v>
      </c>
      <c r="C173" s="12" t="s">
        <v>217</v>
      </c>
      <c r="D173" s="11" t="s">
        <v>18</v>
      </c>
      <c r="E173" s="11" t="s">
        <v>19</v>
      </c>
      <c r="F173" s="11">
        <v>19</v>
      </c>
      <c r="G173" s="11">
        <v>0</v>
      </c>
      <c r="H173" s="11"/>
      <c r="I173" s="11"/>
      <c r="J173" s="13">
        <v>2019</v>
      </c>
      <c r="K173" s="12">
        <v>43614</v>
      </c>
      <c r="L173" s="12" t="str">
        <f t="shared" si="7"/>
        <v>2019149</v>
      </c>
      <c r="M173" s="14">
        <f t="shared" si="8"/>
        <v>149</v>
      </c>
      <c r="N173" s="11">
        <v>1436</v>
      </c>
      <c r="O173" s="11">
        <v>4</v>
      </c>
      <c r="P173" s="11">
        <v>-1</v>
      </c>
      <c r="Q173" s="16">
        <v>0.03</v>
      </c>
      <c r="R173" s="17">
        <v>27.2</v>
      </c>
      <c r="S173" s="17">
        <v>34.5</v>
      </c>
      <c r="T173" s="17">
        <v>40.799999999999997</v>
      </c>
      <c r="U173" s="20">
        <v>34.5</v>
      </c>
      <c r="V173" s="16">
        <f t="shared" si="9"/>
        <v>34.5</v>
      </c>
      <c r="W173" s="11">
        <v>1</v>
      </c>
      <c r="X173" s="5">
        <f>0.08+0.24+0.02+0.04</f>
        <v>0.38</v>
      </c>
      <c r="Y173">
        <v>2231.3384630748078</v>
      </c>
      <c r="Z173">
        <v>3.1795674731462702</v>
      </c>
      <c r="AA173">
        <v>99.659026206375515</v>
      </c>
      <c r="AB173" s="11"/>
    </row>
    <row r="174" spans="1:28" s="4" customFormat="1" x14ac:dyDescent="0.25">
      <c r="A174" s="2">
        <v>172</v>
      </c>
      <c r="B174" s="11" t="s">
        <v>57</v>
      </c>
      <c r="C174" s="12" t="s">
        <v>218</v>
      </c>
      <c r="D174" s="11" t="s">
        <v>18</v>
      </c>
      <c r="E174" s="11" t="s">
        <v>19</v>
      </c>
      <c r="F174" s="11">
        <v>21</v>
      </c>
      <c r="G174" s="11">
        <v>0</v>
      </c>
      <c r="H174" s="11"/>
      <c r="I174" s="11"/>
      <c r="J174" s="13">
        <v>2019</v>
      </c>
      <c r="K174" s="12">
        <v>43614</v>
      </c>
      <c r="L174" s="12" t="str">
        <f t="shared" si="7"/>
        <v>2019149</v>
      </c>
      <c r="M174" s="14">
        <f t="shared" si="8"/>
        <v>149</v>
      </c>
      <c r="N174" s="11">
        <v>1445</v>
      </c>
      <c r="O174" s="11">
        <v>4</v>
      </c>
      <c r="P174" s="11">
        <v>-1</v>
      </c>
      <c r="Q174" s="16">
        <v>0.02</v>
      </c>
      <c r="R174" s="17">
        <v>27.9</v>
      </c>
      <c r="S174" s="17">
        <v>34.5</v>
      </c>
      <c r="T174" s="17">
        <v>44</v>
      </c>
      <c r="U174" s="20">
        <v>35.1</v>
      </c>
      <c r="V174" s="16">
        <f t="shared" si="9"/>
        <v>34.91458980337503</v>
      </c>
      <c r="W174" s="11">
        <v>0.7</v>
      </c>
      <c r="X174" s="5">
        <f>0.08+0.24+0.02+0.04</f>
        <v>0.38</v>
      </c>
      <c r="Y174">
        <v>2406.345401355185</v>
      </c>
      <c r="Z174">
        <v>3.1415079844670708</v>
      </c>
      <c r="AA174">
        <v>99.577839085130137</v>
      </c>
      <c r="AB174" s="11"/>
    </row>
    <row r="175" spans="1:28" s="4" customFormat="1" x14ac:dyDescent="0.25">
      <c r="A175" s="2">
        <v>173</v>
      </c>
      <c r="B175" s="11" t="s">
        <v>57</v>
      </c>
      <c r="C175" s="12" t="s">
        <v>219</v>
      </c>
      <c r="D175" s="11" t="s">
        <v>18</v>
      </c>
      <c r="E175" s="11" t="s">
        <v>19</v>
      </c>
      <c r="F175" s="11">
        <v>18</v>
      </c>
      <c r="G175" s="11">
        <v>0</v>
      </c>
      <c r="H175" s="11"/>
      <c r="I175" s="11"/>
      <c r="J175" s="13">
        <v>2019</v>
      </c>
      <c r="K175" s="12">
        <v>43614</v>
      </c>
      <c r="L175" s="12" t="str">
        <f t="shared" si="7"/>
        <v>2019149</v>
      </c>
      <c r="M175" s="14">
        <f t="shared" si="8"/>
        <v>149</v>
      </c>
      <c r="N175" s="11">
        <v>1440</v>
      </c>
      <c r="O175" s="11">
        <v>4</v>
      </c>
      <c r="P175" s="11">
        <v>-1</v>
      </c>
      <c r="Q175" s="16">
        <v>0</v>
      </c>
      <c r="R175" s="17">
        <v>28.2</v>
      </c>
      <c r="S175" s="17">
        <v>35</v>
      </c>
      <c r="T175" s="17">
        <v>46</v>
      </c>
      <c r="U175" s="20">
        <v>35.200000000000003</v>
      </c>
      <c r="V175" s="16">
        <f t="shared" si="9"/>
        <v>35.200000000000003</v>
      </c>
      <c r="W175" s="11">
        <v>1</v>
      </c>
      <c r="X175" s="5">
        <f>0.34+0.24+0.02+0.04</f>
        <v>0.64000000000000012</v>
      </c>
      <c r="Y175">
        <v>2586.348679683013</v>
      </c>
      <c r="Z175">
        <v>3.40511956614059</v>
      </c>
      <c r="AA175">
        <v>99.916292086242123</v>
      </c>
      <c r="AB175" s="11"/>
    </row>
    <row r="176" spans="1:28" s="4" customFormat="1" x14ac:dyDescent="0.25">
      <c r="A176" s="2">
        <v>174</v>
      </c>
      <c r="B176" s="11" t="s">
        <v>57</v>
      </c>
      <c r="C176" s="12" t="s">
        <v>220</v>
      </c>
      <c r="D176" s="11" t="s">
        <v>18</v>
      </c>
      <c r="E176" s="11" t="s">
        <v>19</v>
      </c>
      <c r="F176" s="11">
        <v>22</v>
      </c>
      <c r="G176" s="11">
        <v>0</v>
      </c>
      <c r="H176" s="11"/>
      <c r="I176" s="11"/>
      <c r="J176" s="13">
        <v>2019</v>
      </c>
      <c r="K176" s="12">
        <v>43614</v>
      </c>
      <c r="L176" s="12" t="str">
        <f t="shared" si="7"/>
        <v>2019149</v>
      </c>
      <c r="M176" s="14">
        <f t="shared" si="8"/>
        <v>149</v>
      </c>
      <c r="N176" s="11">
        <v>1451</v>
      </c>
      <c r="O176" s="11">
        <v>4</v>
      </c>
      <c r="P176" s="11">
        <v>-1</v>
      </c>
      <c r="Q176" s="16">
        <v>0</v>
      </c>
      <c r="R176" s="17">
        <v>28.5</v>
      </c>
      <c r="S176" s="17">
        <v>35</v>
      </c>
      <c r="T176" s="17">
        <v>47.5</v>
      </c>
      <c r="U176" s="20">
        <v>34.9</v>
      </c>
      <c r="V176" s="16">
        <f t="shared" si="9"/>
        <v>34.9</v>
      </c>
      <c r="W176" s="11">
        <v>1</v>
      </c>
      <c r="X176" s="5">
        <f>0.34+0.24+0.02+0.04</f>
        <v>0.64000000000000012</v>
      </c>
      <c r="Y176">
        <v>2670.6861366291978</v>
      </c>
      <c r="Z176">
        <v>3.3724215660418069</v>
      </c>
      <c r="AA176">
        <v>99.895802254951377</v>
      </c>
      <c r="AB176" s="11"/>
    </row>
    <row r="177" spans="1:28" s="4" customFormat="1" x14ac:dyDescent="0.25">
      <c r="A177" s="2">
        <v>175</v>
      </c>
      <c r="B177" s="11" t="s">
        <v>57</v>
      </c>
      <c r="C177" s="12" t="s">
        <v>221</v>
      </c>
      <c r="D177" s="11" t="s">
        <v>18</v>
      </c>
      <c r="E177" s="11" t="s">
        <v>19</v>
      </c>
      <c r="F177" s="11">
        <v>18</v>
      </c>
      <c r="G177" s="11">
        <v>0</v>
      </c>
      <c r="H177" s="11"/>
      <c r="I177" s="11"/>
      <c r="J177" s="13">
        <v>2019</v>
      </c>
      <c r="K177" s="12">
        <v>43614</v>
      </c>
      <c r="L177" s="12" t="str">
        <f t="shared" si="7"/>
        <v>2019149</v>
      </c>
      <c r="M177" s="14">
        <f t="shared" si="8"/>
        <v>149</v>
      </c>
      <c r="N177" s="11">
        <v>1456</v>
      </c>
      <c r="O177" s="11">
        <v>4</v>
      </c>
      <c r="P177" s="11">
        <v>-1</v>
      </c>
      <c r="Q177" s="16">
        <v>0.01</v>
      </c>
      <c r="R177" s="17">
        <v>29</v>
      </c>
      <c r="S177" s="17">
        <v>35</v>
      </c>
      <c r="T177" s="17">
        <v>49.2</v>
      </c>
      <c r="U177" s="19">
        <v>35</v>
      </c>
      <c r="V177" s="16">
        <f t="shared" si="9"/>
        <v>35</v>
      </c>
      <c r="W177" s="11">
        <v>1</v>
      </c>
      <c r="X177" s="5">
        <f>0.08+0.24+0.02+0.04</f>
        <v>0.38</v>
      </c>
      <c r="Y177">
        <v>2766.2685878348748</v>
      </c>
      <c r="Z177">
        <v>3.4758110545275409</v>
      </c>
      <c r="AA177">
        <v>99.948828122788626</v>
      </c>
      <c r="AB177" s="11"/>
    </row>
    <row r="178" spans="1:28" s="4" customFormat="1" x14ac:dyDescent="0.25">
      <c r="A178" s="2">
        <v>176</v>
      </c>
      <c r="B178" s="11" t="s">
        <v>57</v>
      </c>
      <c r="C178" s="12" t="s">
        <v>222</v>
      </c>
      <c r="D178" s="11" t="s">
        <v>18</v>
      </c>
      <c r="E178" s="11" t="s">
        <v>19</v>
      </c>
      <c r="F178" s="11">
        <v>19</v>
      </c>
      <c r="G178" s="11">
        <v>0</v>
      </c>
      <c r="H178" s="11"/>
      <c r="I178" s="11"/>
      <c r="J178" s="13">
        <v>2019</v>
      </c>
      <c r="K178" s="12">
        <v>43614</v>
      </c>
      <c r="L178" s="12" t="str">
        <f t="shared" si="7"/>
        <v>2019149</v>
      </c>
      <c r="M178" s="14">
        <f t="shared" si="8"/>
        <v>149</v>
      </c>
      <c r="N178" s="11">
        <v>1501</v>
      </c>
      <c r="O178" s="11">
        <v>4</v>
      </c>
      <c r="P178" s="11">
        <v>-1</v>
      </c>
      <c r="Q178" s="16">
        <v>0.01</v>
      </c>
      <c r="R178" s="17">
        <v>28.9</v>
      </c>
      <c r="S178" s="17">
        <v>35</v>
      </c>
      <c r="T178" s="17">
        <v>46.4</v>
      </c>
      <c r="U178" s="19">
        <v>35</v>
      </c>
      <c r="V178" s="16">
        <f t="shared" si="9"/>
        <v>35</v>
      </c>
      <c r="W178" s="11">
        <v>1</v>
      </c>
      <c r="X178" s="5">
        <f>0.08+0.24+0.02+0.04</f>
        <v>0.38</v>
      </c>
      <c r="Y178">
        <v>2608.838668201995</v>
      </c>
      <c r="Z178">
        <v>3.4342622719099949</v>
      </c>
      <c r="AA178">
        <v>99.931448158255265</v>
      </c>
      <c r="AB178" s="11"/>
    </row>
    <row r="179" spans="1:28" s="4" customFormat="1" x14ac:dyDescent="0.25">
      <c r="A179" s="2">
        <v>177</v>
      </c>
      <c r="B179" s="11" t="s">
        <v>57</v>
      </c>
      <c r="C179" s="12" t="s">
        <v>223</v>
      </c>
      <c r="D179" s="11" t="s">
        <v>18</v>
      </c>
      <c r="E179" s="11" t="s">
        <v>19</v>
      </c>
      <c r="F179" s="11">
        <v>60</v>
      </c>
      <c r="G179" s="11">
        <v>1</v>
      </c>
      <c r="H179" s="11"/>
      <c r="I179" s="11"/>
      <c r="J179" s="13">
        <v>2019</v>
      </c>
      <c r="K179" s="12">
        <v>43605</v>
      </c>
      <c r="L179" s="12" t="str">
        <f t="shared" si="7"/>
        <v>2019140</v>
      </c>
      <c r="M179" s="14">
        <f t="shared" si="8"/>
        <v>140</v>
      </c>
      <c r="N179" s="11">
        <v>1226</v>
      </c>
      <c r="O179" s="11">
        <v>4</v>
      </c>
      <c r="P179" s="11">
        <v>-1</v>
      </c>
      <c r="Q179" s="16">
        <v>0.1</v>
      </c>
      <c r="R179" s="17">
        <v>29.1</v>
      </c>
      <c r="S179" s="17">
        <v>34.799999999999997</v>
      </c>
      <c r="T179" s="17">
        <v>51.1</v>
      </c>
      <c r="U179" s="19">
        <v>35.299999999999997</v>
      </c>
      <c r="V179" s="16">
        <f t="shared" si="9"/>
        <v>35.049999999999997</v>
      </c>
      <c r="W179" s="11">
        <v>1</v>
      </c>
      <c r="X179" s="11">
        <f>0.29+0.02+0.03</f>
        <v>0.33999999999999997</v>
      </c>
      <c r="Y179">
        <v>2841.4882451455069</v>
      </c>
      <c r="Z179">
        <v>3.6092139941176842</v>
      </c>
      <c r="AA179">
        <v>99.981205895166667</v>
      </c>
      <c r="AB179" s="11"/>
    </row>
    <row r="180" spans="1:28" s="4" customFormat="1" x14ac:dyDescent="0.25">
      <c r="A180" s="2">
        <v>178</v>
      </c>
      <c r="B180" s="11" t="s">
        <v>57</v>
      </c>
      <c r="C180" s="12" t="s">
        <v>224</v>
      </c>
      <c r="D180" s="11" t="s">
        <v>18</v>
      </c>
      <c r="E180" s="11" t="s">
        <v>19</v>
      </c>
      <c r="F180" s="11">
        <v>26</v>
      </c>
      <c r="G180" s="11">
        <v>1</v>
      </c>
      <c r="H180" s="11"/>
      <c r="I180" s="11"/>
      <c r="J180" s="13">
        <v>2019</v>
      </c>
      <c r="K180" s="12">
        <v>43605</v>
      </c>
      <c r="L180" s="12" t="str">
        <f t="shared" si="7"/>
        <v>2019140</v>
      </c>
      <c r="M180" s="14">
        <f t="shared" si="8"/>
        <v>140</v>
      </c>
      <c r="N180" s="11">
        <v>1221</v>
      </c>
      <c r="O180" s="11">
        <v>4</v>
      </c>
      <c r="P180" s="11">
        <v>-1</v>
      </c>
      <c r="Q180" s="16">
        <v>0</v>
      </c>
      <c r="R180" s="17">
        <v>27.4</v>
      </c>
      <c r="S180" s="17">
        <v>33.9</v>
      </c>
      <c r="T180" s="17">
        <v>45.6</v>
      </c>
      <c r="U180" s="19">
        <v>34.5</v>
      </c>
      <c r="V180" s="16">
        <f t="shared" si="9"/>
        <v>34.5</v>
      </c>
      <c r="W180" s="11">
        <v>2.4</v>
      </c>
      <c r="X180" s="5">
        <f>0.34+0.24+0.02+0.04</f>
        <v>0.64000000000000012</v>
      </c>
      <c r="Y180">
        <v>2412.0308775390981</v>
      </c>
      <c r="Z180">
        <v>3.0667152759338929</v>
      </c>
      <c r="AA180">
        <v>99.369421499097086</v>
      </c>
      <c r="AB180" s="11" t="s">
        <v>435</v>
      </c>
    </row>
    <row r="181" spans="1:28" s="4" customFormat="1" x14ac:dyDescent="0.25">
      <c r="A181" s="2">
        <v>179</v>
      </c>
      <c r="B181" s="11" t="s">
        <v>57</v>
      </c>
      <c r="C181" s="12" t="s">
        <v>225</v>
      </c>
      <c r="D181" s="11" t="s">
        <v>18</v>
      </c>
      <c r="E181" s="11" t="s">
        <v>19</v>
      </c>
      <c r="F181" s="11">
        <v>32</v>
      </c>
      <c r="G181" s="11">
        <v>1</v>
      </c>
      <c r="H181" s="11"/>
      <c r="I181" s="11"/>
      <c r="J181" s="13">
        <v>2019</v>
      </c>
      <c r="K181" s="12">
        <v>43605</v>
      </c>
      <c r="L181" s="12" t="str">
        <f t="shared" si="7"/>
        <v>2019140</v>
      </c>
      <c r="M181" s="14">
        <f t="shared" si="8"/>
        <v>140</v>
      </c>
      <c r="N181" s="11">
        <v>1231</v>
      </c>
      <c r="O181" s="11">
        <v>4</v>
      </c>
      <c r="P181" s="11">
        <v>-1</v>
      </c>
      <c r="Q181" s="16">
        <v>0.13</v>
      </c>
      <c r="R181" s="17">
        <v>27.8</v>
      </c>
      <c r="S181" s="17">
        <v>34.6</v>
      </c>
      <c r="T181" s="17">
        <v>40.9</v>
      </c>
      <c r="U181" s="19">
        <v>35.200000000000003</v>
      </c>
      <c r="V181" s="16">
        <f t="shared" si="9"/>
        <v>34.880350850198276</v>
      </c>
      <c r="W181" s="11">
        <v>1.2</v>
      </c>
      <c r="X181" s="11">
        <v>0.65</v>
      </c>
      <c r="Y181">
        <v>2249.245836031168</v>
      </c>
      <c r="Z181">
        <v>3.0842944599106379</v>
      </c>
      <c r="AA181">
        <v>99.424931783442943</v>
      </c>
      <c r="AB181" s="11" t="s">
        <v>436</v>
      </c>
    </row>
    <row r="182" spans="1:28" s="4" customFormat="1" x14ac:dyDescent="0.25">
      <c r="A182" s="2">
        <v>180</v>
      </c>
      <c r="B182" s="11" t="s">
        <v>57</v>
      </c>
      <c r="C182" s="12" t="s">
        <v>226</v>
      </c>
      <c r="D182" s="11" t="s">
        <v>18</v>
      </c>
      <c r="E182" s="11" t="s">
        <v>19</v>
      </c>
      <c r="F182" s="11">
        <v>18</v>
      </c>
      <c r="G182" s="11">
        <v>1</v>
      </c>
      <c r="H182" s="11"/>
      <c r="I182" s="11"/>
      <c r="J182" s="13">
        <v>2019</v>
      </c>
      <c r="K182" s="12">
        <v>43605</v>
      </c>
      <c r="L182" s="12" t="str">
        <f t="shared" si="7"/>
        <v>2019140</v>
      </c>
      <c r="M182" s="14">
        <f t="shared" si="8"/>
        <v>140</v>
      </c>
      <c r="N182" s="11">
        <v>1226</v>
      </c>
      <c r="O182" s="11">
        <v>4</v>
      </c>
      <c r="P182" s="11">
        <v>-1</v>
      </c>
      <c r="Q182" s="16">
        <v>0.06</v>
      </c>
      <c r="R182" s="17">
        <v>28.4</v>
      </c>
      <c r="S182" s="17">
        <v>34.299999999999997</v>
      </c>
      <c r="T182" s="17">
        <v>45.6</v>
      </c>
      <c r="U182" s="19">
        <v>35</v>
      </c>
      <c r="V182" s="16">
        <f t="shared" si="9"/>
        <v>34.694455828827401</v>
      </c>
      <c r="W182" s="11">
        <v>2.4</v>
      </c>
      <c r="X182" s="5">
        <f>0.34+0.24+0.02+0.04</f>
        <v>0.64000000000000012</v>
      </c>
      <c r="Y182">
        <v>2466.312783387008</v>
      </c>
      <c r="Z182">
        <v>3.1616010642957701</v>
      </c>
      <c r="AA182">
        <v>99.622551856595408</v>
      </c>
      <c r="AB182" s="11"/>
    </row>
    <row r="183" spans="1:28" s="4" customFormat="1" x14ac:dyDescent="0.25">
      <c r="A183" s="2">
        <v>181</v>
      </c>
      <c r="B183" s="11" t="s">
        <v>57</v>
      </c>
      <c r="C183" s="12" t="s">
        <v>227</v>
      </c>
      <c r="D183" s="11" t="s">
        <v>18</v>
      </c>
      <c r="E183" s="11" t="s">
        <v>19</v>
      </c>
      <c r="F183" s="11">
        <v>23</v>
      </c>
      <c r="G183" s="11">
        <v>0</v>
      </c>
      <c r="H183" s="11"/>
      <c r="I183" s="11"/>
      <c r="J183" s="13">
        <v>2019</v>
      </c>
      <c r="K183" s="12">
        <v>43613</v>
      </c>
      <c r="L183" s="12" t="str">
        <f t="shared" si="7"/>
        <v>2019148</v>
      </c>
      <c r="M183" s="14">
        <f t="shared" si="8"/>
        <v>148</v>
      </c>
      <c r="N183" s="11">
        <v>1240</v>
      </c>
      <c r="O183" s="11">
        <v>3</v>
      </c>
      <c r="P183" s="11">
        <v>-1</v>
      </c>
      <c r="Q183" s="16">
        <v>7.0000000000000007E-2</v>
      </c>
      <c r="R183" s="17">
        <v>27.3</v>
      </c>
      <c r="S183" s="17">
        <v>34.700000000000003</v>
      </c>
      <c r="T183" s="17">
        <v>37.9</v>
      </c>
      <c r="U183" s="19">
        <v>35</v>
      </c>
      <c r="V183" s="16">
        <f t="shared" si="9"/>
        <v>34.863339973465926</v>
      </c>
      <c r="W183" s="11">
        <v>2</v>
      </c>
      <c r="X183" s="11">
        <f>0.06+0.02+0.04</f>
        <v>0.12</v>
      </c>
      <c r="Y183">
        <v>2095.846080581679</v>
      </c>
      <c r="Z183">
        <v>3.077603111224346</v>
      </c>
      <c r="AA183">
        <v>99.404310906666822</v>
      </c>
      <c r="AB183" s="11"/>
    </row>
    <row r="184" spans="1:28" s="4" customFormat="1" x14ac:dyDescent="0.25">
      <c r="A184" s="2">
        <v>182</v>
      </c>
      <c r="B184" s="11" t="s">
        <v>57</v>
      </c>
      <c r="C184" s="12" t="s">
        <v>228</v>
      </c>
      <c r="D184" s="11" t="s">
        <v>18</v>
      </c>
      <c r="E184" s="11" t="s">
        <v>19</v>
      </c>
      <c r="F184" s="11">
        <v>21</v>
      </c>
      <c r="G184" s="11">
        <v>0</v>
      </c>
      <c r="H184" s="11"/>
      <c r="I184" s="11"/>
      <c r="J184" s="13">
        <v>2019</v>
      </c>
      <c r="K184" s="12">
        <v>43613</v>
      </c>
      <c r="L184" s="12" t="str">
        <f t="shared" si="7"/>
        <v>2019148</v>
      </c>
      <c r="M184" s="14">
        <f t="shared" si="8"/>
        <v>148</v>
      </c>
      <c r="N184" s="11">
        <v>1245</v>
      </c>
      <c r="O184" s="11">
        <v>2</v>
      </c>
      <c r="P184" s="11">
        <v>-1</v>
      </c>
      <c r="Q184" s="16">
        <v>0.05</v>
      </c>
      <c r="R184" s="17">
        <v>27.7</v>
      </c>
      <c r="S184" s="17">
        <v>34.9</v>
      </c>
      <c r="T184" s="17">
        <v>39.299999999999997</v>
      </c>
      <c r="U184" s="19">
        <v>35.200000000000003</v>
      </c>
      <c r="V184" s="16">
        <f t="shared" si="9"/>
        <v>35.075735931288072</v>
      </c>
      <c r="W184" s="11">
        <v>1</v>
      </c>
      <c r="X184" s="5">
        <f>0.34+0.24+0.02+0.04</f>
        <v>0.64000000000000012</v>
      </c>
      <c r="Y184">
        <v>2197.4577608000759</v>
      </c>
      <c r="Z184">
        <v>3.3136772877260761</v>
      </c>
      <c r="AA184">
        <v>99.84763732264021</v>
      </c>
      <c r="AB184" s="11"/>
    </row>
    <row r="185" spans="1:28" s="4" customFormat="1" x14ac:dyDescent="0.25">
      <c r="A185" s="2">
        <v>183</v>
      </c>
      <c r="B185" s="11" t="s">
        <v>57</v>
      </c>
      <c r="C185" s="12" t="s">
        <v>229</v>
      </c>
      <c r="D185" s="11" t="s">
        <v>18</v>
      </c>
      <c r="E185" s="11" t="s">
        <v>19</v>
      </c>
      <c r="F185" s="11">
        <v>20</v>
      </c>
      <c r="G185" s="11">
        <v>0</v>
      </c>
      <c r="H185" s="11"/>
      <c r="I185" s="11"/>
      <c r="J185" s="13">
        <v>2019</v>
      </c>
      <c r="K185" s="12">
        <v>43613</v>
      </c>
      <c r="L185" s="12" t="str">
        <f t="shared" si="7"/>
        <v>2019148</v>
      </c>
      <c r="M185" s="14">
        <f t="shared" si="8"/>
        <v>148</v>
      </c>
      <c r="N185" s="11">
        <v>1251</v>
      </c>
      <c r="O185" s="11">
        <v>3</v>
      </c>
      <c r="P185" s="11">
        <v>-1</v>
      </c>
      <c r="Q185" s="16">
        <v>0.05</v>
      </c>
      <c r="R185" s="17">
        <v>28</v>
      </c>
      <c r="S185" s="17">
        <v>35.1</v>
      </c>
      <c r="T185" s="17">
        <v>40.5</v>
      </c>
      <c r="U185" s="19">
        <v>35.4</v>
      </c>
      <c r="V185" s="16">
        <f t="shared" si="9"/>
        <v>35.275735931288075</v>
      </c>
      <c r="W185" s="11">
        <v>1</v>
      </c>
      <c r="X185" s="11">
        <f>0.06+0.02+0.04</f>
        <v>0.12</v>
      </c>
      <c r="Y185">
        <v>2289.7272857176258</v>
      </c>
      <c r="Z185">
        <v>3.5749510512032101</v>
      </c>
      <c r="AA185">
        <v>99.975463218160669</v>
      </c>
      <c r="AB185" s="11"/>
    </row>
    <row r="186" spans="1:28" s="4" customFormat="1" x14ac:dyDescent="0.25">
      <c r="A186" s="2">
        <v>184</v>
      </c>
      <c r="B186" s="11" t="s">
        <v>57</v>
      </c>
      <c r="C186" s="12" t="s">
        <v>230</v>
      </c>
      <c r="D186" s="11" t="s">
        <v>18</v>
      </c>
      <c r="E186" s="11" t="s">
        <v>19</v>
      </c>
      <c r="F186" s="11">
        <v>19</v>
      </c>
      <c r="G186" s="11">
        <v>0</v>
      </c>
      <c r="H186" s="11"/>
      <c r="I186" s="11"/>
      <c r="J186" s="13">
        <v>2019</v>
      </c>
      <c r="K186" s="12">
        <v>43613</v>
      </c>
      <c r="L186" s="12" t="str">
        <f t="shared" si="7"/>
        <v>2019148</v>
      </c>
      <c r="M186" s="14">
        <f t="shared" si="8"/>
        <v>148</v>
      </c>
      <c r="N186" s="11">
        <v>1255</v>
      </c>
      <c r="O186" s="11">
        <v>3</v>
      </c>
      <c r="P186" s="11">
        <v>-1</v>
      </c>
      <c r="Q186" s="16">
        <v>0.05</v>
      </c>
      <c r="R186" s="17">
        <v>27.8</v>
      </c>
      <c r="S186" s="17">
        <v>35.200000000000003</v>
      </c>
      <c r="T186" s="17">
        <v>38.6</v>
      </c>
      <c r="U186" s="19">
        <v>35.5</v>
      </c>
      <c r="V186" s="16">
        <f t="shared" si="9"/>
        <v>35.375735931288077</v>
      </c>
      <c r="W186" s="11">
        <v>1</v>
      </c>
      <c r="X186" s="11">
        <f>0.06+0.02+0.04</f>
        <v>0.12</v>
      </c>
      <c r="Y186">
        <v>2194.3897888173869</v>
      </c>
      <c r="Z186">
        <v>3.5922592536989342</v>
      </c>
      <c r="AA186">
        <v>99.978537468233</v>
      </c>
      <c r="AB186" s="11"/>
    </row>
    <row r="187" spans="1:28" s="4" customFormat="1" x14ac:dyDescent="0.25">
      <c r="A187" s="2">
        <v>185</v>
      </c>
      <c r="B187" s="11" t="s">
        <v>57</v>
      </c>
      <c r="C187" s="12" t="s">
        <v>231</v>
      </c>
      <c r="D187" s="11" t="s">
        <v>18</v>
      </c>
      <c r="E187" s="11" t="s">
        <v>19</v>
      </c>
      <c r="F187" s="11">
        <v>16</v>
      </c>
      <c r="G187" s="11">
        <v>0</v>
      </c>
      <c r="H187" s="11"/>
      <c r="I187" s="11"/>
      <c r="J187" s="13">
        <v>2019</v>
      </c>
      <c r="K187" s="12">
        <v>43613</v>
      </c>
      <c r="L187" s="12" t="str">
        <f t="shared" si="7"/>
        <v>2019148</v>
      </c>
      <c r="M187" s="14">
        <f t="shared" si="8"/>
        <v>148</v>
      </c>
      <c r="N187" s="11">
        <v>1306</v>
      </c>
      <c r="O187" s="11">
        <v>3</v>
      </c>
      <c r="P187" s="11">
        <v>-1</v>
      </c>
      <c r="Q187" s="16">
        <v>0.04</v>
      </c>
      <c r="R187" s="17">
        <v>28.1</v>
      </c>
      <c r="S187" s="17">
        <v>35.4</v>
      </c>
      <c r="T187" s="17">
        <v>44</v>
      </c>
      <c r="U187" s="19">
        <v>35.799999999999997</v>
      </c>
      <c r="V187" s="16">
        <f t="shared" si="9"/>
        <v>35.645029645310878</v>
      </c>
      <c r="W187" s="11">
        <v>1</v>
      </c>
      <c r="X187" s="11">
        <f>0.06+0.02+0.04</f>
        <v>0.12</v>
      </c>
      <c r="Y187">
        <v>2529.1194149786938</v>
      </c>
      <c r="Z187">
        <v>3.7712325563688331</v>
      </c>
      <c r="AA187">
        <v>99.995142737846678</v>
      </c>
      <c r="AB187" s="11"/>
    </row>
    <row r="188" spans="1:28" s="4" customFormat="1" x14ac:dyDescent="0.25">
      <c r="A188" s="2">
        <v>186</v>
      </c>
      <c r="B188" s="11" t="s">
        <v>57</v>
      </c>
      <c r="C188" s="12" t="s">
        <v>232</v>
      </c>
      <c r="D188" s="11" t="s">
        <v>18</v>
      </c>
      <c r="E188" s="11" t="s">
        <v>19</v>
      </c>
      <c r="F188" s="11">
        <v>19</v>
      </c>
      <c r="G188" s="11">
        <v>0</v>
      </c>
      <c r="H188" s="11"/>
      <c r="I188" s="11"/>
      <c r="J188" s="13">
        <v>2019</v>
      </c>
      <c r="K188" s="12">
        <v>43613</v>
      </c>
      <c r="L188" s="12" t="str">
        <f t="shared" si="7"/>
        <v>2019148</v>
      </c>
      <c r="M188" s="14">
        <f t="shared" si="8"/>
        <v>148</v>
      </c>
      <c r="N188" s="11">
        <v>1301</v>
      </c>
      <c r="O188" s="11">
        <v>3</v>
      </c>
      <c r="P188" s="11">
        <v>-1</v>
      </c>
      <c r="Q188" s="16">
        <v>0.09</v>
      </c>
      <c r="R188" s="17">
        <v>28</v>
      </c>
      <c r="S188" s="17">
        <v>35.299999999999997</v>
      </c>
      <c r="T188" s="17">
        <v>43.6</v>
      </c>
      <c r="U188" s="19">
        <v>35.6</v>
      </c>
      <c r="V188" s="16">
        <f t="shared" si="9"/>
        <v>35.453950105848456</v>
      </c>
      <c r="W188" s="11">
        <v>0.7</v>
      </c>
      <c r="X188" s="11">
        <f>0.06+0.02+0.04</f>
        <v>0.12</v>
      </c>
      <c r="Y188">
        <v>2492.349436287393</v>
      </c>
      <c r="Z188">
        <v>3.6595900262974399</v>
      </c>
      <c r="AA188">
        <v>99.987454191811707</v>
      </c>
      <c r="AB188" s="11"/>
    </row>
    <row r="189" spans="1:28" s="4" customFormat="1" x14ac:dyDescent="0.25">
      <c r="A189" s="2">
        <v>187</v>
      </c>
      <c r="B189" s="11" t="s">
        <v>57</v>
      </c>
      <c r="C189" s="12" t="s">
        <v>233</v>
      </c>
      <c r="D189" s="11" t="s">
        <v>18</v>
      </c>
      <c r="E189" s="11" t="s">
        <v>19</v>
      </c>
      <c r="F189" s="11">
        <v>23</v>
      </c>
      <c r="G189" s="11">
        <v>0</v>
      </c>
      <c r="H189" s="11"/>
      <c r="I189" s="11"/>
      <c r="J189" s="13">
        <v>2019</v>
      </c>
      <c r="K189" s="12">
        <v>43613</v>
      </c>
      <c r="L189" s="12" t="str">
        <f t="shared" si="7"/>
        <v>2019148</v>
      </c>
      <c r="M189" s="14">
        <f t="shared" si="8"/>
        <v>148</v>
      </c>
      <c r="N189" s="11">
        <v>1306</v>
      </c>
      <c r="O189" s="11">
        <v>4</v>
      </c>
      <c r="P189" s="11">
        <v>-1</v>
      </c>
      <c r="Q189" s="16">
        <v>0</v>
      </c>
      <c r="R189" s="17">
        <v>28</v>
      </c>
      <c r="S189" s="17">
        <v>34.9</v>
      </c>
      <c r="T189" s="17">
        <v>44.4</v>
      </c>
      <c r="U189" s="19">
        <v>34.9</v>
      </c>
      <c r="V189" s="16">
        <f t="shared" si="9"/>
        <v>34.9</v>
      </c>
      <c r="W189" s="11">
        <v>1</v>
      </c>
      <c r="X189" s="5">
        <f>0.08+0.24+0.02+0.04</f>
        <v>0.38</v>
      </c>
      <c r="Y189">
        <v>2482.6240351023762</v>
      </c>
      <c r="Z189">
        <v>3.3653560833079701</v>
      </c>
      <c r="AA189">
        <v>99.890831117967764</v>
      </c>
      <c r="AB189" s="11"/>
    </row>
    <row r="190" spans="1:28" s="4" customFormat="1" x14ac:dyDescent="0.25">
      <c r="A190" s="2">
        <v>188</v>
      </c>
      <c r="B190" s="11" t="s">
        <v>57</v>
      </c>
      <c r="C190" s="12" t="s">
        <v>234</v>
      </c>
      <c r="D190" s="11" t="s">
        <v>18</v>
      </c>
      <c r="E190" s="11" t="s">
        <v>19</v>
      </c>
      <c r="F190" s="11">
        <v>16</v>
      </c>
      <c r="G190" s="11">
        <v>0</v>
      </c>
      <c r="H190" s="11"/>
      <c r="I190" s="11"/>
      <c r="J190" s="13">
        <v>2019</v>
      </c>
      <c r="K190" s="12">
        <v>43613</v>
      </c>
      <c r="L190" s="12" t="str">
        <f t="shared" si="7"/>
        <v>2019148</v>
      </c>
      <c r="M190" s="14">
        <f t="shared" si="8"/>
        <v>148</v>
      </c>
      <c r="N190" s="11">
        <v>1311</v>
      </c>
      <c r="O190" s="11">
        <v>3</v>
      </c>
      <c r="P190" s="11">
        <v>-1</v>
      </c>
      <c r="Q190" s="16">
        <v>0</v>
      </c>
      <c r="R190" s="17">
        <v>28.2</v>
      </c>
      <c r="S190" s="17">
        <v>34.9</v>
      </c>
      <c r="T190" s="17">
        <v>49.5</v>
      </c>
      <c r="U190" s="19">
        <v>34.9</v>
      </c>
      <c r="V190" s="16">
        <f t="shared" si="9"/>
        <v>34.9</v>
      </c>
      <c r="W190" s="11">
        <v>1</v>
      </c>
      <c r="X190" s="5">
        <f>0.34+0.24+0.02+0.04</f>
        <v>0.64000000000000012</v>
      </c>
      <c r="Y190">
        <v>2767.790309404676</v>
      </c>
      <c r="Z190">
        <v>3.3872403200070229</v>
      </c>
      <c r="AA190">
        <v>99.90558228482017</v>
      </c>
      <c r="AB190" s="11"/>
    </row>
    <row r="191" spans="1:28" s="4" customFormat="1" x14ac:dyDescent="0.25">
      <c r="A191" s="2">
        <v>189</v>
      </c>
      <c r="B191" s="11" t="s">
        <v>57</v>
      </c>
      <c r="C191" s="12" t="s">
        <v>235</v>
      </c>
      <c r="D191" s="11" t="s">
        <v>18</v>
      </c>
      <c r="E191" s="11" t="s">
        <v>19</v>
      </c>
      <c r="F191" s="11">
        <v>16</v>
      </c>
      <c r="G191" s="11">
        <v>0</v>
      </c>
      <c r="H191" s="11"/>
      <c r="I191" s="11"/>
      <c r="J191" s="13">
        <v>2019</v>
      </c>
      <c r="K191" s="12">
        <v>43613</v>
      </c>
      <c r="L191" s="12" t="str">
        <f t="shared" si="7"/>
        <v>2019148</v>
      </c>
      <c r="M191" s="14">
        <f t="shared" si="8"/>
        <v>148</v>
      </c>
      <c r="N191" s="11">
        <v>1316</v>
      </c>
      <c r="O191" s="11">
        <v>3</v>
      </c>
      <c r="P191" s="11">
        <v>-1</v>
      </c>
      <c r="Q191" s="16">
        <v>0.02</v>
      </c>
      <c r="R191" s="17">
        <v>27.8</v>
      </c>
      <c r="S191" s="17">
        <v>34.6</v>
      </c>
      <c r="T191" s="17">
        <v>41.6</v>
      </c>
      <c r="U191" s="19">
        <v>34.4</v>
      </c>
      <c r="V191" s="16">
        <f t="shared" si="9"/>
        <v>34.461803398874984</v>
      </c>
      <c r="W191" s="11">
        <v>1</v>
      </c>
      <c r="X191" s="5">
        <f>0.08+0.24+0.02+0.04</f>
        <v>0.38</v>
      </c>
      <c r="Y191">
        <v>2287.7414860365911</v>
      </c>
      <c r="Z191">
        <v>3.1702928181527481</v>
      </c>
      <c r="AA191">
        <v>99.640595465015579</v>
      </c>
      <c r="AB191" s="11"/>
    </row>
    <row r="192" spans="1:28" s="4" customFormat="1" x14ac:dyDescent="0.25">
      <c r="A192" s="2">
        <v>190</v>
      </c>
      <c r="B192" s="11" t="s">
        <v>57</v>
      </c>
      <c r="C192" s="12" t="s">
        <v>236</v>
      </c>
      <c r="D192" s="11" t="s">
        <v>18</v>
      </c>
      <c r="E192" s="11" t="s">
        <v>19</v>
      </c>
      <c r="F192" s="11">
        <v>13</v>
      </c>
      <c r="G192" s="11">
        <v>1</v>
      </c>
      <c r="H192" s="11"/>
      <c r="I192" s="11"/>
      <c r="J192" s="13">
        <v>2019</v>
      </c>
      <c r="K192" s="12">
        <v>43613</v>
      </c>
      <c r="L192" s="12" t="str">
        <f t="shared" si="7"/>
        <v>2019148</v>
      </c>
      <c r="M192" s="14">
        <f t="shared" si="8"/>
        <v>148</v>
      </c>
      <c r="N192" s="11">
        <v>1321</v>
      </c>
      <c r="O192" s="11">
        <v>2</v>
      </c>
      <c r="P192" s="11">
        <v>-1</v>
      </c>
      <c r="Q192" s="16">
        <v>0</v>
      </c>
      <c r="R192" s="17">
        <v>28</v>
      </c>
      <c r="S192" s="17">
        <v>34.4</v>
      </c>
      <c r="T192" s="17">
        <v>48.6</v>
      </c>
      <c r="U192" s="19">
        <v>34.200000000000003</v>
      </c>
      <c r="V192" s="16">
        <f t="shared" si="9"/>
        <v>34.200000000000003</v>
      </c>
      <c r="W192" s="11">
        <v>1.2</v>
      </c>
      <c r="X192" s="11">
        <f>0.34+0.24+0.02+0.03+0.01</f>
        <v>0.64000000000000012</v>
      </c>
      <c r="Y192">
        <v>2643.208709123503</v>
      </c>
      <c r="Z192">
        <v>2.9685012226435878</v>
      </c>
      <c r="AA192">
        <v>98.969449707073863</v>
      </c>
      <c r="AB192" s="11"/>
    </row>
    <row r="193" spans="1:28" s="4" customFormat="1" x14ac:dyDescent="0.25">
      <c r="A193" s="2">
        <v>191</v>
      </c>
      <c r="B193" s="11" t="s">
        <v>57</v>
      </c>
      <c r="C193" s="12" t="s">
        <v>237</v>
      </c>
      <c r="D193" s="11" t="s">
        <v>18</v>
      </c>
      <c r="E193" s="11" t="s">
        <v>19</v>
      </c>
      <c r="F193" s="11">
        <v>18</v>
      </c>
      <c r="G193" s="11">
        <v>0</v>
      </c>
      <c r="H193" s="11"/>
      <c r="I193" s="11"/>
      <c r="J193" s="13">
        <v>2019</v>
      </c>
      <c r="K193" s="12">
        <v>43609</v>
      </c>
      <c r="L193" s="12" t="str">
        <f t="shared" si="7"/>
        <v>2019144</v>
      </c>
      <c r="M193" s="14">
        <f t="shared" si="8"/>
        <v>144</v>
      </c>
      <c r="N193" s="11">
        <v>1129</v>
      </c>
      <c r="O193" s="11">
        <v>3</v>
      </c>
      <c r="P193" s="11">
        <v>-2</v>
      </c>
      <c r="Q193" s="16">
        <v>0.01</v>
      </c>
      <c r="R193" s="17">
        <v>27.5</v>
      </c>
      <c r="S193" s="17">
        <v>35.700000000000003</v>
      </c>
      <c r="T193" s="17">
        <v>33.5</v>
      </c>
      <c r="U193" s="19">
        <v>36.1</v>
      </c>
      <c r="V193" s="16">
        <f t="shared" si="9"/>
        <v>36.003898770659184</v>
      </c>
      <c r="W193" s="11">
        <v>1</v>
      </c>
      <c r="X193" s="16">
        <f>0.08+0.06+0.02+0.04</f>
        <v>0.2</v>
      </c>
      <c r="Y193">
        <v>1957.643429769412</v>
      </c>
      <c r="Z193">
        <v>3.7011242772801611</v>
      </c>
      <c r="AA193">
        <v>99.991108774780372</v>
      </c>
      <c r="AB193" s="11"/>
    </row>
    <row r="194" spans="1:28" s="4" customFormat="1" x14ac:dyDescent="0.25">
      <c r="A194" s="2">
        <v>192</v>
      </c>
      <c r="B194" s="11" t="s">
        <v>57</v>
      </c>
      <c r="C194" s="12" t="s">
        <v>238</v>
      </c>
      <c r="D194" s="11" t="s">
        <v>18</v>
      </c>
      <c r="E194" s="11" t="s">
        <v>19</v>
      </c>
      <c r="F194" s="11">
        <v>19</v>
      </c>
      <c r="G194" s="11">
        <v>0</v>
      </c>
      <c r="H194" s="11"/>
      <c r="I194" s="11"/>
      <c r="J194" s="13">
        <v>2019</v>
      </c>
      <c r="K194" s="12">
        <v>43609</v>
      </c>
      <c r="L194" s="12" t="str">
        <f t="shared" si="7"/>
        <v>2019144</v>
      </c>
      <c r="M194" s="14">
        <f t="shared" si="8"/>
        <v>144</v>
      </c>
      <c r="N194" s="11">
        <v>1132</v>
      </c>
      <c r="O194" s="11">
        <v>3</v>
      </c>
      <c r="P194" s="11">
        <v>-2</v>
      </c>
      <c r="Q194" s="16">
        <v>0.08</v>
      </c>
      <c r="R194" s="17">
        <v>26.2</v>
      </c>
      <c r="S194" s="17">
        <v>34.9</v>
      </c>
      <c r="T194" s="17">
        <v>27.9</v>
      </c>
      <c r="U194" s="19">
        <v>35.5</v>
      </c>
      <c r="V194" s="16">
        <f t="shared" si="9"/>
        <v>35.216718427000252</v>
      </c>
      <c r="W194" s="11">
        <v>1</v>
      </c>
      <c r="X194" s="5">
        <f>0.08+0.24+0.02+0.04</f>
        <v>0.38</v>
      </c>
      <c r="Y194">
        <v>1560.0272653008169</v>
      </c>
      <c r="Z194">
        <v>3.303494359286872</v>
      </c>
      <c r="AA194">
        <v>99.837543399924911</v>
      </c>
      <c r="AB194" s="11"/>
    </row>
    <row r="195" spans="1:28" s="4" customFormat="1" x14ac:dyDescent="0.25">
      <c r="A195" s="2">
        <v>193</v>
      </c>
      <c r="B195" s="11" t="s">
        <v>57</v>
      </c>
      <c r="C195" s="12" t="s">
        <v>239</v>
      </c>
      <c r="D195" s="11" t="s">
        <v>18</v>
      </c>
      <c r="E195" s="11" t="s">
        <v>19</v>
      </c>
      <c r="F195" s="11">
        <v>18</v>
      </c>
      <c r="G195" s="11">
        <v>0</v>
      </c>
      <c r="H195" s="11"/>
      <c r="I195" s="11"/>
      <c r="J195" s="13">
        <v>2019</v>
      </c>
      <c r="K195" s="12">
        <v>43609</v>
      </c>
      <c r="L195" s="12" t="str">
        <f t="shared" ref="L195:L258" si="10">TEXT(K195,"yyyy")&amp;TEXT((K195-DATEVALUE("1/1/"&amp;TEXT(K195,"yy"))+1),"000")</f>
        <v>2019144</v>
      </c>
      <c r="M195" s="14">
        <f t="shared" ref="M195:M258" si="11">K195-DATE(YEAR(K195),1,0)</f>
        <v>144</v>
      </c>
      <c r="N195" s="11">
        <v>1135</v>
      </c>
      <c r="O195" s="11">
        <v>3</v>
      </c>
      <c r="P195" s="11">
        <v>-2</v>
      </c>
      <c r="Q195" s="16">
        <v>0.1</v>
      </c>
      <c r="R195" s="17">
        <v>26.2</v>
      </c>
      <c r="S195" s="17">
        <v>34.5</v>
      </c>
      <c r="T195" s="17">
        <v>35.5</v>
      </c>
      <c r="U195" s="20">
        <v>34.5</v>
      </c>
      <c r="V195" s="16">
        <f t="shared" ref="V195:V258" si="12">(U195+(S195*SQRT(10*Q195)))/(1+SQRT(10*Q195))</f>
        <v>34.5</v>
      </c>
      <c r="W195" s="11">
        <v>1</v>
      </c>
      <c r="X195" s="5">
        <f>0.08+0.24+0.02+0.04</f>
        <v>0.38</v>
      </c>
      <c r="Y195">
        <v>1941.483221547933</v>
      </c>
      <c r="Z195">
        <v>3.1419588655290291</v>
      </c>
      <c r="AA195">
        <v>99.578890053275884</v>
      </c>
      <c r="AB195" s="11"/>
    </row>
    <row r="196" spans="1:28" s="4" customFormat="1" x14ac:dyDescent="0.25">
      <c r="A196" s="2">
        <v>194</v>
      </c>
      <c r="B196" s="11" t="s">
        <v>57</v>
      </c>
      <c r="C196" s="12" t="s">
        <v>240</v>
      </c>
      <c r="D196" s="11" t="s">
        <v>18</v>
      </c>
      <c r="E196" s="11" t="s">
        <v>19</v>
      </c>
      <c r="F196" s="11">
        <v>20</v>
      </c>
      <c r="G196" s="11">
        <v>0</v>
      </c>
      <c r="H196" s="11"/>
      <c r="I196" s="11"/>
      <c r="J196" s="13">
        <v>2019</v>
      </c>
      <c r="K196" s="12">
        <v>43609</v>
      </c>
      <c r="L196" s="12" t="str">
        <f t="shared" si="10"/>
        <v>2019144</v>
      </c>
      <c r="M196" s="14">
        <f t="shared" si="11"/>
        <v>144</v>
      </c>
      <c r="N196" s="11">
        <v>1138</v>
      </c>
      <c r="O196" s="11">
        <v>3</v>
      </c>
      <c r="P196" s="11">
        <v>-2</v>
      </c>
      <c r="Q196" s="16">
        <v>0.01</v>
      </c>
      <c r="R196" s="17">
        <v>27.7</v>
      </c>
      <c r="S196" s="17">
        <v>34.700000000000003</v>
      </c>
      <c r="T196" s="17">
        <v>41.6</v>
      </c>
      <c r="U196" s="20">
        <v>34.9</v>
      </c>
      <c r="V196" s="16">
        <f t="shared" si="12"/>
        <v>34.85194938532959</v>
      </c>
      <c r="W196" s="11">
        <v>2</v>
      </c>
      <c r="X196" s="5">
        <f>0.08+0.24+0.02+0.04</f>
        <v>0.38</v>
      </c>
      <c r="Y196">
        <v>2300.4537454405759</v>
      </c>
      <c r="Z196">
        <v>2.968866874003238</v>
      </c>
      <c r="AA196">
        <v>98.971257908682958</v>
      </c>
      <c r="AB196" s="11"/>
    </row>
    <row r="197" spans="1:28" s="4" customFormat="1" x14ac:dyDescent="0.25">
      <c r="A197" s="2">
        <v>195</v>
      </c>
      <c r="B197" s="11" t="s">
        <v>57</v>
      </c>
      <c r="C197" s="12" t="s">
        <v>241</v>
      </c>
      <c r="D197" s="11" t="s">
        <v>18</v>
      </c>
      <c r="E197" s="11" t="s">
        <v>19</v>
      </c>
      <c r="F197" s="11">
        <v>22</v>
      </c>
      <c r="G197" s="11">
        <v>0</v>
      </c>
      <c r="H197" s="11"/>
      <c r="I197" s="11"/>
      <c r="J197" s="13">
        <v>2019</v>
      </c>
      <c r="K197" s="12">
        <v>43609</v>
      </c>
      <c r="L197" s="12" t="str">
        <f t="shared" si="10"/>
        <v>2019144</v>
      </c>
      <c r="M197" s="14">
        <f t="shared" si="11"/>
        <v>144</v>
      </c>
      <c r="N197" s="11">
        <v>1140</v>
      </c>
      <c r="O197" s="11">
        <v>3</v>
      </c>
      <c r="P197" s="11">
        <v>-2</v>
      </c>
      <c r="Q197" s="16">
        <v>0</v>
      </c>
      <c r="R197" s="17">
        <v>27.7</v>
      </c>
      <c r="S197" s="17">
        <v>34.799999999999997</v>
      </c>
      <c r="T197" s="17">
        <v>38.799999999999997</v>
      </c>
      <c r="U197" s="20">
        <v>34.700000000000003</v>
      </c>
      <c r="V197" s="16">
        <f t="shared" si="12"/>
        <v>34.700000000000003</v>
      </c>
      <c r="W197" s="11">
        <v>2</v>
      </c>
      <c r="X197" s="5">
        <f>0.08+0.24+0.02+0.04</f>
        <v>0.38</v>
      </c>
      <c r="Y197">
        <v>2157.5292350615591</v>
      </c>
      <c r="Z197">
        <v>2.9320302477130169</v>
      </c>
      <c r="AA197">
        <v>98.775418162792064</v>
      </c>
      <c r="AB197" s="11"/>
    </row>
    <row r="198" spans="1:28" s="4" customFormat="1" x14ac:dyDescent="0.25">
      <c r="A198" s="2">
        <v>196</v>
      </c>
      <c r="B198" s="11" t="s">
        <v>57</v>
      </c>
      <c r="C198" s="12" t="s">
        <v>242</v>
      </c>
      <c r="D198" s="11" t="s">
        <v>18</v>
      </c>
      <c r="E198" s="11" t="s">
        <v>19</v>
      </c>
      <c r="F198" s="11">
        <v>24</v>
      </c>
      <c r="G198" s="11">
        <v>1</v>
      </c>
      <c r="H198" s="11"/>
      <c r="I198" s="11"/>
      <c r="J198" s="13">
        <v>2019</v>
      </c>
      <c r="K198" s="12">
        <v>43609</v>
      </c>
      <c r="L198" s="12" t="str">
        <f t="shared" si="10"/>
        <v>2019144</v>
      </c>
      <c r="M198" s="14">
        <f t="shared" si="11"/>
        <v>144</v>
      </c>
      <c r="N198" s="11">
        <v>1248</v>
      </c>
      <c r="O198" s="11">
        <v>3</v>
      </c>
      <c r="P198" s="11">
        <v>-2</v>
      </c>
      <c r="Q198" s="16">
        <v>0.05</v>
      </c>
      <c r="R198" s="17">
        <v>27.4</v>
      </c>
      <c r="S198" s="17">
        <v>35.1</v>
      </c>
      <c r="T198" s="17">
        <v>36.200000000000003</v>
      </c>
      <c r="U198" s="20">
        <v>35.200000000000003</v>
      </c>
      <c r="V198" s="16">
        <f t="shared" si="12"/>
        <v>35.158578643762695</v>
      </c>
      <c r="W198" s="11">
        <v>2</v>
      </c>
      <c r="X198" s="5">
        <f>0.34+0.24+0.02+0.02+0.03</f>
        <v>0.65000000000000013</v>
      </c>
      <c r="Y198">
        <v>2046.620438098224</v>
      </c>
      <c r="Z198">
        <v>2.9079549437016379</v>
      </c>
      <c r="AA198">
        <v>98.631618041032169</v>
      </c>
      <c r="AB198" s="11"/>
    </row>
    <row r="199" spans="1:28" s="4" customFormat="1" x14ac:dyDescent="0.25">
      <c r="A199" s="2">
        <v>197</v>
      </c>
      <c r="B199" s="11" t="s">
        <v>57</v>
      </c>
      <c r="C199" s="12" t="s">
        <v>243</v>
      </c>
      <c r="D199" s="11" t="s">
        <v>18</v>
      </c>
      <c r="E199" s="11" t="s">
        <v>19</v>
      </c>
      <c r="F199" s="11">
        <v>20</v>
      </c>
      <c r="G199" s="11">
        <v>1</v>
      </c>
      <c r="H199" s="11"/>
      <c r="I199" s="11"/>
      <c r="J199" s="13">
        <v>2019</v>
      </c>
      <c r="K199" s="12">
        <v>43609</v>
      </c>
      <c r="L199" s="12" t="str">
        <f t="shared" si="10"/>
        <v>2019144</v>
      </c>
      <c r="M199" s="14">
        <f t="shared" si="11"/>
        <v>144</v>
      </c>
      <c r="N199" s="11">
        <v>1241</v>
      </c>
      <c r="O199" s="11">
        <v>3</v>
      </c>
      <c r="P199" s="11">
        <v>-2</v>
      </c>
      <c r="Q199" s="16">
        <v>0</v>
      </c>
      <c r="R199" s="17">
        <v>27.5</v>
      </c>
      <c r="S199" s="17">
        <v>34.700000000000003</v>
      </c>
      <c r="T199" s="17">
        <v>41.7</v>
      </c>
      <c r="U199" s="19">
        <v>35</v>
      </c>
      <c r="V199" s="16">
        <f t="shared" si="12"/>
        <v>35</v>
      </c>
      <c r="W199" s="11">
        <v>1.2</v>
      </c>
      <c r="X199" s="11">
        <f>0.29+0.02+0.03</f>
        <v>0.33999999999999997</v>
      </c>
      <c r="Y199">
        <v>2305.983682328655</v>
      </c>
      <c r="Z199">
        <v>3.1025268454705182</v>
      </c>
      <c r="AA199">
        <v>99.478075149793199</v>
      </c>
      <c r="AB199" s="11"/>
    </row>
    <row r="200" spans="1:28" s="4" customFormat="1" x14ac:dyDescent="0.25">
      <c r="A200" s="2">
        <v>198</v>
      </c>
      <c r="B200" s="11" t="s">
        <v>57</v>
      </c>
      <c r="C200" s="12" t="s">
        <v>244</v>
      </c>
      <c r="D200" s="11" t="s">
        <v>18</v>
      </c>
      <c r="E200" s="11" t="s">
        <v>19</v>
      </c>
      <c r="F200" s="11">
        <v>22</v>
      </c>
      <c r="G200" s="11">
        <v>1</v>
      </c>
      <c r="H200" s="11"/>
      <c r="I200" s="11"/>
      <c r="J200" s="13">
        <v>2019</v>
      </c>
      <c r="K200" s="12">
        <v>43609</v>
      </c>
      <c r="L200" s="12" t="str">
        <f t="shared" si="10"/>
        <v>2019144</v>
      </c>
      <c r="M200" s="14">
        <f t="shared" si="11"/>
        <v>144</v>
      </c>
      <c r="N200" s="11">
        <v>1252</v>
      </c>
      <c r="O200" s="11">
        <v>3</v>
      </c>
      <c r="P200" s="11">
        <v>-2</v>
      </c>
      <c r="Q200" s="16">
        <v>0</v>
      </c>
      <c r="R200" s="17">
        <v>27.5</v>
      </c>
      <c r="S200" s="17">
        <v>35.200000000000003</v>
      </c>
      <c r="T200" s="17">
        <v>37.5</v>
      </c>
      <c r="U200" s="19">
        <v>35.299999999999997</v>
      </c>
      <c r="V200" s="16">
        <f t="shared" si="12"/>
        <v>35.299999999999997</v>
      </c>
      <c r="W200" s="11">
        <v>2</v>
      </c>
      <c r="X200" s="11">
        <f>0.06+0.08+0.13+0.02+0.03+0.15</f>
        <v>0.47000000000000008</v>
      </c>
      <c r="Y200">
        <v>2131.8553647837311</v>
      </c>
      <c r="Z200">
        <v>2.9904184299735368</v>
      </c>
      <c r="AA200">
        <v>99.073290256949832</v>
      </c>
      <c r="AB200" s="11"/>
    </row>
    <row r="201" spans="1:28" s="4" customFormat="1" x14ac:dyDescent="0.25">
      <c r="A201" s="2">
        <v>199</v>
      </c>
      <c r="B201" s="11" t="s">
        <v>57</v>
      </c>
      <c r="C201" s="12" t="s">
        <v>245</v>
      </c>
      <c r="D201" s="11" t="s">
        <v>18</v>
      </c>
      <c r="E201" s="11" t="s">
        <v>19</v>
      </c>
      <c r="F201" s="11">
        <v>20</v>
      </c>
      <c r="G201" s="11">
        <v>1</v>
      </c>
      <c r="H201" s="11"/>
      <c r="I201" s="11"/>
      <c r="J201" s="13">
        <v>2019</v>
      </c>
      <c r="K201" s="12">
        <v>43609</v>
      </c>
      <c r="L201" s="12" t="str">
        <f t="shared" si="10"/>
        <v>2019144</v>
      </c>
      <c r="M201" s="14">
        <f t="shared" si="11"/>
        <v>144</v>
      </c>
      <c r="N201" s="11">
        <v>1144</v>
      </c>
      <c r="O201" s="11">
        <v>3</v>
      </c>
      <c r="P201" s="11">
        <v>-2</v>
      </c>
      <c r="Q201" s="16">
        <v>0.05</v>
      </c>
      <c r="R201" s="17">
        <v>28.1</v>
      </c>
      <c r="S201" s="17">
        <v>34.9</v>
      </c>
      <c r="T201" s="17">
        <v>39.299999999999997</v>
      </c>
      <c r="U201" s="19">
        <v>35.1</v>
      </c>
      <c r="V201" s="16">
        <f t="shared" si="12"/>
        <v>35.017157287525386</v>
      </c>
      <c r="W201" s="11">
        <v>1</v>
      </c>
      <c r="X201" s="16">
        <f>0.08+0.06+0.01+0.02+0.03</f>
        <v>0.2</v>
      </c>
      <c r="Y201">
        <v>2197.4577608000759</v>
      </c>
      <c r="Z201">
        <v>3.414968846440066</v>
      </c>
      <c r="AA201">
        <v>99.921718217924621</v>
      </c>
      <c r="AB201" s="11"/>
    </row>
    <row r="202" spans="1:28" s="4" customFormat="1" x14ac:dyDescent="0.25">
      <c r="A202" s="2">
        <v>200</v>
      </c>
      <c r="B202" s="11" t="s">
        <v>57</v>
      </c>
      <c r="C202" s="12" t="s">
        <v>246</v>
      </c>
      <c r="D202" s="11" t="s">
        <v>18</v>
      </c>
      <c r="E202" s="11" t="s">
        <v>19</v>
      </c>
      <c r="F202" s="11">
        <v>22</v>
      </c>
      <c r="G202" s="11">
        <v>0</v>
      </c>
      <c r="H202" s="11"/>
      <c r="I202" s="11"/>
      <c r="J202" s="13">
        <v>2019</v>
      </c>
      <c r="K202" s="12">
        <v>43610</v>
      </c>
      <c r="L202" s="12" t="str">
        <f t="shared" si="10"/>
        <v>2019145</v>
      </c>
      <c r="M202" s="14">
        <f t="shared" si="11"/>
        <v>145</v>
      </c>
      <c r="N202" s="11">
        <v>1231</v>
      </c>
      <c r="O202" s="11">
        <v>0</v>
      </c>
      <c r="P202" s="11">
        <v>0</v>
      </c>
      <c r="Q202" s="16">
        <v>0.12</v>
      </c>
      <c r="R202" s="17">
        <v>25.5</v>
      </c>
      <c r="S202" s="17">
        <v>29.9</v>
      </c>
      <c r="T202" s="17">
        <v>58.8</v>
      </c>
      <c r="U202" s="19">
        <v>29.9</v>
      </c>
      <c r="V202" s="16">
        <f t="shared" si="12"/>
        <v>29.9</v>
      </c>
      <c r="W202" s="11">
        <v>2</v>
      </c>
      <c r="X202" s="5">
        <f>0.08+0.24+0.02+0.02+0.04+0.13</f>
        <v>0.53</v>
      </c>
      <c r="Y202">
        <v>2480.566350978534</v>
      </c>
      <c r="Z202">
        <v>2.179462415772254</v>
      </c>
      <c r="AA202">
        <v>84.163759755906213</v>
      </c>
      <c r="AB202" s="11"/>
    </row>
    <row r="203" spans="1:28" s="4" customFormat="1" x14ac:dyDescent="0.25">
      <c r="A203" s="2">
        <v>201</v>
      </c>
      <c r="B203" s="11" t="s">
        <v>57</v>
      </c>
      <c r="C203" s="12" t="s">
        <v>247</v>
      </c>
      <c r="D203" s="11" t="s">
        <v>18</v>
      </c>
      <c r="E203" s="11" t="s">
        <v>19</v>
      </c>
      <c r="F203" s="11">
        <v>25</v>
      </c>
      <c r="G203" s="11">
        <v>0</v>
      </c>
      <c r="H203" s="11"/>
      <c r="I203" s="11"/>
      <c r="J203" s="13">
        <v>2019</v>
      </c>
      <c r="K203" s="12">
        <v>43610</v>
      </c>
      <c r="L203" s="12" t="str">
        <f t="shared" si="10"/>
        <v>2019145</v>
      </c>
      <c r="M203" s="14">
        <f t="shared" si="11"/>
        <v>145</v>
      </c>
      <c r="N203" s="11">
        <v>1144</v>
      </c>
      <c r="O203" s="11">
        <v>0</v>
      </c>
      <c r="P203" s="11">
        <v>0</v>
      </c>
      <c r="Q203" s="16">
        <v>0.01</v>
      </c>
      <c r="R203" s="17">
        <v>26</v>
      </c>
      <c r="S203" s="17">
        <v>29.9</v>
      </c>
      <c r="T203" s="17">
        <v>57.7</v>
      </c>
      <c r="U203" s="19">
        <v>30</v>
      </c>
      <c r="V203" s="16">
        <f t="shared" si="12"/>
        <v>29.975974692664796</v>
      </c>
      <c r="W203" s="11">
        <v>2</v>
      </c>
      <c r="X203" s="16">
        <f>0.08+0.06+0.02+0.04</f>
        <v>0.2</v>
      </c>
      <c r="Y203">
        <v>2434.161198154105</v>
      </c>
      <c r="Z203">
        <v>2.0792269336005842</v>
      </c>
      <c r="AA203">
        <v>80.209901079541851</v>
      </c>
      <c r="AB203" s="11"/>
    </row>
    <row r="204" spans="1:28" s="4" customFormat="1" x14ac:dyDescent="0.25">
      <c r="A204" s="2">
        <v>202</v>
      </c>
      <c r="B204" s="11" t="s">
        <v>57</v>
      </c>
      <c r="C204" s="12" t="s">
        <v>248</v>
      </c>
      <c r="D204" s="11" t="s">
        <v>18</v>
      </c>
      <c r="E204" s="11" t="s">
        <v>19</v>
      </c>
      <c r="F204" s="11">
        <v>20</v>
      </c>
      <c r="G204" s="11">
        <v>0</v>
      </c>
      <c r="H204" s="11"/>
      <c r="I204" s="11"/>
      <c r="J204" s="13">
        <v>2019</v>
      </c>
      <c r="K204" s="12">
        <v>43610</v>
      </c>
      <c r="L204" s="12" t="str">
        <f t="shared" si="10"/>
        <v>2019145</v>
      </c>
      <c r="M204" s="14">
        <f t="shared" si="11"/>
        <v>145</v>
      </c>
      <c r="N204" s="11">
        <v>1228</v>
      </c>
      <c r="O204" s="11">
        <v>0</v>
      </c>
      <c r="P204" s="11">
        <v>0</v>
      </c>
      <c r="Q204" s="16">
        <v>0.04</v>
      </c>
      <c r="R204" s="17">
        <v>25.9</v>
      </c>
      <c r="S204" s="17">
        <v>30.3</v>
      </c>
      <c r="T204" s="17">
        <v>58.3</v>
      </c>
      <c r="U204" s="19">
        <v>29.9</v>
      </c>
      <c r="V204" s="16">
        <f t="shared" si="12"/>
        <v>30.054970354689114</v>
      </c>
      <c r="W204" s="11">
        <v>1</v>
      </c>
      <c r="X204" s="5">
        <f>0.08+0.24+0.02+0.04</f>
        <v>0.38</v>
      </c>
      <c r="Y204">
        <v>2516.51019505056</v>
      </c>
      <c r="Z204">
        <v>1.730653538355224</v>
      </c>
      <c r="AA204">
        <v>63.385887478983761</v>
      </c>
      <c r="AB204" s="11"/>
    </row>
    <row r="205" spans="1:28" s="4" customFormat="1" x14ac:dyDescent="0.25">
      <c r="A205" s="2">
        <v>203</v>
      </c>
      <c r="B205" s="11" t="s">
        <v>57</v>
      </c>
      <c r="C205" s="12" t="s">
        <v>249</v>
      </c>
      <c r="D205" s="11" t="s">
        <v>18</v>
      </c>
      <c r="E205" s="11" t="s">
        <v>19</v>
      </c>
      <c r="F205" s="11">
        <v>60</v>
      </c>
      <c r="G205" s="11">
        <v>0</v>
      </c>
      <c r="H205" s="11"/>
      <c r="I205" s="11"/>
      <c r="J205" s="13">
        <v>2019</v>
      </c>
      <c r="K205" s="12">
        <v>43610</v>
      </c>
      <c r="L205" s="12" t="str">
        <f t="shared" si="10"/>
        <v>2019145</v>
      </c>
      <c r="M205" s="14">
        <f t="shared" si="11"/>
        <v>145</v>
      </c>
      <c r="N205" s="11">
        <v>1234</v>
      </c>
      <c r="O205" s="11">
        <v>0</v>
      </c>
      <c r="P205" s="11">
        <v>0</v>
      </c>
      <c r="Q205" s="16">
        <v>0.1</v>
      </c>
      <c r="R205" s="17">
        <v>25.1</v>
      </c>
      <c r="S205" s="17">
        <v>29.1</v>
      </c>
      <c r="T205" s="17">
        <v>57.4</v>
      </c>
      <c r="U205" s="19">
        <v>29.7</v>
      </c>
      <c r="V205" s="16">
        <f t="shared" si="12"/>
        <v>29.4</v>
      </c>
      <c r="W205" s="11">
        <v>1</v>
      </c>
      <c r="X205" s="5">
        <f>0.08+0.24+0.02+0.04</f>
        <v>0.38</v>
      </c>
      <c r="Y205">
        <v>2312.5039359756738</v>
      </c>
      <c r="Z205">
        <v>1.387080429468464</v>
      </c>
      <c r="AA205">
        <v>44.824474472693737</v>
      </c>
      <c r="AB205" s="11"/>
    </row>
    <row r="206" spans="1:28" s="4" customFormat="1" x14ac:dyDescent="0.25">
      <c r="A206" s="2">
        <v>204</v>
      </c>
      <c r="B206" s="11" t="s">
        <v>57</v>
      </c>
      <c r="C206" s="12" t="s">
        <v>250</v>
      </c>
      <c r="D206" s="11" t="s">
        <v>18</v>
      </c>
      <c r="E206" s="11" t="s">
        <v>19</v>
      </c>
      <c r="F206" s="11">
        <v>23</v>
      </c>
      <c r="G206" s="11">
        <v>0</v>
      </c>
      <c r="H206" s="11"/>
      <c r="I206" s="11"/>
      <c r="J206" s="13">
        <v>2019</v>
      </c>
      <c r="K206" s="12">
        <v>43610</v>
      </c>
      <c r="L206" s="12" t="str">
        <f t="shared" si="10"/>
        <v>2019145</v>
      </c>
      <c r="M206" s="14">
        <f t="shared" si="11"/>
        <v>145</v>
      </c>
      <c r="N206" s="11">
        <v>1240</v>
      </c>
      <c r="O206" s="11">
        <v>0</v>
      </c>
      <c r="P206" s="11">
        <v>0</v>
      </c>
      <c r="Q206" s="16">
        <v>0.08</v>
      </c>
      <c r="R206" s="17">
        <v>24.2</v>
      </c>
      <c r="S206" s="17">
        <v>28.1</v>
      </c>
      <c r="T206" s="17">
        <v>59</v>
      </c>
      <c r="U206" s="19">
        <v>28.9</v>
      </c>
      <c r="V206" s="16">
        <f t="shared" si="12"/>
        <v>28.522291236000338</v>
      </c>
      <c r="W206" s="11">
        <v>2</v>
      </c>
      <c r="X206" s="5">
        <f>0.08+0.24+0.02+0.04</f>
        <v>0.38</v>
      </c>
      <c r="Y206">
        <v>2243.1037024458619</v>
      </c>
      <c r="Z206">
        <v>1.8702321690206589</v>
      </c>
      <c r="AA206">
        <v>70.585307792681249</v>
      </c>
      <c r="AB206" s="11"/>
    </row>
    <row r="207" spans="1:28" s="4" customFormat="1" x14ac:dyDescent="0.25">
      <c r="A207" s="2">
        <v>205</v>
      </c>
      <c r="B207" s="11" t="s">
        <v>57</v>
      </c>
      <c r="C207" s="12" t="s">
        <v>251</v>
      </c>
      <c r="D207" s="11" t="s">
        <v>18</v>
      </c>
      <c r="E207" s="11" t="s">
        <v>19</v>
      </c>
      <c r="F207" s="11">
        <v>24</v>
      </c>
      <c r="G207" s="11">
        <v>0</v>
      </c>
      <c r="H207" s="11"/>
      <c r="I207" s="11"/>
      <c r="J207" s="13">
        <v>2019</v>
      </c>
      <c r="K207" s="12">
        <v>43610</v>
      </c>
      <c r="L207" s="12" t="str">
        <f t="shared" si="10"/>
        <v>2019145</v>
      </c>
      <c r="M207" s="14">
        <f t="shared" si="11"/>
        <v>145</v>
      </c>
      <c r="N207" s="11">
        <v>1242</v>
      </c>
      <c r="O207" s="11">
        <v>0</v>
      </c>
      <c r="P207" s="11">
        <v>0</v>
      </c>
      <c r="Q207" s="16">
        <v>0.03</v>
      </c>
      <c r="R207" s="17">
        <v>24.5</v>
      </c>
      <c r="S207" s="17">
        <v>28.5</v>
      </c>
      <c r="T207" s="17">
        <v>60.1</v>
      </c>
      <c r="U207" s="19">
        <v>29.1</v>
      </c>
      <c r="V207" s="16">
        <f t="shared" si="12"/>
        <v>28.887666379281288</v>
      </c>
      <c r="W207" s="11">
        <v>2</v>
      </c>
      <c r="X207" s="5">
        <f>0.08+0.24+0.02+0.04</f>
        <v>0.38</v>
      </c>
      <c r="Y207">
        <v>2338.6425193589412</v>
      </c>
      <c r="Z207">
        <v>1.9409035277206821</v>
      </c>
      <c r="AA207">
        <v>74.023375151330939</v>
      </c>
      <c r="AB207" s="11"/>
    </row>
    <row r="208" spans="1:28" s="4" customFormat="1" x14ac:dyDescent="0.25">
      <c r="A208" s="2">
        <v>206</v>
      </c>
      <c r="B208" s="11" t="s">
        <v>57</v>
      </c>
      <c r="C208" s="12" t="s">
        <v>252</v>
      </c>
      <c r="D208" s="11" t="s">
        <v>18</v>
      </c>
      <c r="E208" s="11" t="s">
        <v>19</v>
      </c>
      <c r="F208" s="11">
        <v>29</v>
      </c>
      <c r="G208" s="11">
        <v>0</v>
      </c>
      <c r="H208" s="11"/>
      <c r="I208" s="11"/>
      <c r="J208" s="13">
        <v>2019</v>
      </c>
      <c r="K208" s="12">
        <v>43610</v>
      </c>
      <c r="L208" s="12" t="str">
        <f t="shared" si="10"/>
        <v>2019145</v>
      </c>
      <c r="M208" s="14">
        <f t="shared" si="11"/>
        <v>145</v>
      </c>
      <c r="N208" s="11">
        <v>1051</v>
      </c>
      <c r="O208" s="11">
        <v>0</v>
      </c>
      <c r="P208" s="11">
        <v>0</v>
      </c>
      <c r="Q208" s="11">
        <v>0.15</v>
      </c>
      <c r="R208" s="11">
        <v>23.4</v>
      </c>
      <c r="S208" s="17">
        <v>27.4</v>
      </c>
      <c r="T208" s="17">
        <v>64.7</v>
      </c>
      <c r="U208" s="17">
        <v>27.7</v>
      </c>
      <c r="V208" s="16">
        <f t="shared" si="12"/>
        <v>27.534846922834951</v>
      </c>
      <c r="W208" s="11">
        <v>2</v>
      </c>
      <c r="X208" s="5">
        <f>0.08+0.24+0.02+0.04</f>
        <v>0.38</v>
      </c>
      <c r="Y208">
        <v>2361.3870523556911</v>
      </c>
      <c r="Z208">
        <v>1.64079040063082</v>
      </c>
      <c r="AA208">
        <v>58.560862313881273</v>
      </c>
      <c r="AB208" s="11"/>
    </row>
    <row r="209" spans="1:28" s="4" customFormat="1" x14ac:dyDescent="0.25">
      <c r="A209" s="2">
        <v>207</v>
      </c>
      <c r="B209" s="11" t="s">
        <v>57</v>
      </c>
      <c r="C209" s="12" t="s">
        <v>253</v>
      </c>
      <c r="D209" s="11" t="s">
        <v>18</v>
      </c>
      <c r="E209" s="11" t="s">
        <v>19</v>
      </c>
      <c r="F209" s="11">
        <v>24</v>
      </c>
      <c r="G209" s="11">
        <v>0</v>
      </c>
      <c r="H209" s="11"/>
      <c r="I209" s="11"/>
      <c r="J209" s="13">
        <v>2019</v>
      </c>
      <c r="K209" s="12">
        <v>43610</v>
      </c>
      <c r="L209" s="12" t="str">
        <f t="shared" si="10"/>
        <v>2019145</v>
      </c>
      <c r="M209" s="14">
        <f t="shared" si="11"/>
        <v>145</v>
      </c>
      <c r="N209" s="11">
        <v>1053</v>
      </c>
      <c r="O209" s="43">
        <v>-3</v>
      </c>
      <c r="P209" s="11">
        <v>1</v>
      </c>
      <c r="Q209" s="16">
        <v>0.1</v>
      </c>
      <c r="R209" s="17">
        <v>23.9</v>
      </c>
      <c r="S209" s="17">
        <v>27.3</v>
      </c>
      <c r="T209" s="17">
        <v>63.7</v>
      </c>
      <c r="U209" s="19">
        <v>27.5</v>
      </c>
      <c r="V209" s="16">
        <f t="shared" si="12"/>
        <v>27.4</v>
      </c>
      <c r="W209" s="11">
        <v>1</v>
      </c>
      <c r="X209" s="5">
        <f>0.08+0.24+0.02+0.04+0.13</f>
        <v>0.51</v>
      </c>
      <c r="Y209">
        <v>2311.325855499274</v>
      </c>
      <c r="Z209">
        <v>0.88271995564436034</v>
      </c>
      <c r="AA209">
        <v>21.450196430296192</v>
      </c>
      <c r="AB209" s="11" t="s">
        <v>445</v>
      </c>
    </row>
    <row r="210" spans="1:28" s="4" customFormat="1" x14ac:dyDescent="0.25">
      <c r="A210" s="2">
        <v>208</v>
      </c>
      <c r="B210" s="11" t="s">
        <v>57</v>
      </c>
      <c r="C210" s="12" t="s">
        <v>254</v>
      </c>
      <c r="D210" s="11" t="s">
        <v>18</v>
      </c>
      <c r="E210" s="11" t="s">
        <v>19</v>
      </c>
      <c r="F210" s="11">
        <v>28</v>
      </c>
      <c r="G210" s="11">
        <v>0</v>
      </c>
      <c r="H210" s="11"/>
      <c r="I210" s="11"/>
      <c r="J210" s="13">
        <v>2019</v>
      </c>
      <c r="K210" s="12">
        <v>43610</v>
      </c>
      <c r="L210" s="12" t="str">
        <f t="shared" si="10"/>
        <v>2019145</v>
      </c>
      <c r="M210" s="14">
        <f t="shared" si="11"/>
        <v>145</v>
      </c>
      <c r="N210" s="11">
        <v>1057</v>
      </c>
      <c r="O210" s="11">
        <v>0</v>
      </c>
      <c r="P210" s="11">
        <v>0</v>
      </c>
      <c r="Q210" s="16">
        <v>0</v>
      </c>
      <c r="R210" s="17">
        <v>24.2</v>
      </c>
      <c r="S210" s="17">
        <v>27.5</v>
      </c>
      <c r="T210" s="17">
        <v>63.8</v>
      </c>
      <c r="U210" s="19">
        <v>27.9</v>
      </c>
      <c r="V210" s="16">
        <f t="shared" si="12"/>
        <v>27.9</v>
      </c>
      <c r="W210" s="11">
        <v>1</v>
      </c>
      <c r="X210" s="11">
        <f>0.08+0.24+0.02+0.04</f>
        <v>0.38</v>
      </c>
      <c r="Y210">
        <v>2342.1936983613232</v>
      </c>
      <c r="Z210">
        <v>0.79868000805822648</v>
      </c>
      <c r="AA210">
        <v>18.448294292672319</v>
      </c>
      <c r="AB210" s="11"/>
    </row>
    <row r="211" spans="1:28" s="4" customFormat="1" x14ac:dyDescent="0.25">
      <c r="A211" s="2">
        <v>209</v>
      </c>
      <c r="B211" s="11" t="s">
        <v>57</v>
      </c>
      <c r="C211" s="12" t="s">
        <v>255</v>
      </c>
      <c r="D211" s="11" t="s">
        <v>18</v>
      </c>
      <c r="E211" s="11" t="s">
        <v>19</v>
      </c>
      <c r="F211" s="11">
        <v>16</v>
      </c>
      <c r="G211" s="11">
        <v>0</v>
      </c>
      <c r="H211" s="11"/>
      <c r="I211" s="11"/>
      <c r="J211" s="13">
        <v>2019</v>
      </c>
      <c r="K211" s="12">
        <v>43610</v>
      </c>
      <c r="L211" s="12" t="str">
        <f t="shared" si="10"/>
        <v>2019145</v>
      </c>
      <c r="M211" s="14">
        <f t="shared" si="11"/>
        <v>145</v>
      </c>
      <c r="N211" s="11">
        <v>1059</v>
      </c>
      <c r="O211" s="11">
        <v>0</v>
      </c>
      <c r="P211" s="11">
        <v>0</v>
      </c>
      <c r="Q211" s="16">
        <v>0.01</v>
      </c>
      <c r="R211" s="17">
        <v>24.1</v>
      </c>
      <c r="S211" s="17">
        <v>27.6</v>
      </c>
      <c r="T211" s="17">
        <v>62.1</v>
      </c>
      <c r="U211" s="19">
        <v>28.1</v>
      </c>
      <c r="V211" s="16">
        <f t="shared" si="12"/>
        <v>27.97987346332398</v>
      </c>
      <c r="W211" s="11">
        <v>2</v>
      </c>
      <c r="X211" s="11">
        <f>0.08+0.06+0.02+0.04</f>
        <v>0.2</v>
      </c>
      <c r="Y211">
        <v>2293.1425083566701</v>
      </c>
      <c r="Z211">
        <v>1.590663932862636</v>
      </c>
      <c r="AA211">
        <v>55.83707448151889</v>
      </c>
      <c r="AB211" s="11"/>
    </row>
    <row r="212" spans="1:28" s="4" customFormat="1" x14ac:dyDescent="0.25">
      <c r="A212" s="2">
        <v>210</v>
      </c>
      <c r="B212" s="11" t="s">
        <v>57</v>
      </c>
      <c r="C212" s="12" t="s">
        <v>256</v>
      </c>
      <c r="D212" s="11" t="s">
        <v>18</v>
      </c>
      <c r="E212" s="11" t="s">
        <v>19</v>
      </c>
      <c r="F212" s="11">
        <v>20</v>
      </c>
      <c r="G212" s="11">
        <v>1</v>
      </c>
      <c r="H212" s="11"/>
      <c r="I212" s="11"/>
      <c r="J212" s="13">
        <v>2019</v>
      </c>
      <c r="K212" s="12">
        <v>43610</v>
      </c>
      <c r="L212" s="12" t="str">
        <f t="shared" si="10"/>
        <v>2019145</v>
      </c>
      <c r="M212" s="14">
        <f t="shared" si="11"/>
        <v>145</v>
      </c>
      <c r="N212" s="11">
        <v>1004</v>
      </c>
      <c r="O212" s="11">
        <v>0</v>
      </c>
      <c r="P212" s="11">
        <v>0</v>
      </c>
      <c r="Q212" s="16">
        <v>0.09</v>
      </c>
      <c r="R212" s="17">
        <v>23.7</v>
      </c>
      <c r="S212" s="17">
        <v>27.6</v>
      </c>
      <c r="T212" s="17">
        <v>60</v>
      </c>
      <c r="U212" s="19">
        <v>27.9</v>
      </c>
      <c r="V212" s="16">
        <f t="shared" si="12"/>
        <v>27.75395010584846</v>
      </c>
      <c r="W212" s="11">
        <v>2</v>
      </c>
      <c r="X212" s="11">
        <f>0.29+0.01+0.02+0.03</f>
        <v>0.35</v>
      </c>
      <c r="Y212">
        <v>2215.5966264315648</v>
      </c>
      <c r="Z212">
        <v>1.695762541379509</v>
      </c>
      <c r="AA212">
        <v>61.524672092813653</v>
      </c>
      <c r="AB212" s="11"/>
    </row>
    <row r="213" spans="1:28" s="4" customFormat="1" x14ac:dyDescent="0.25">
      <c r="A213" s="2">
        <v>211</v>
      </c>
      <c r="B213" s="11" t="s">
        <v>57</v>
      </c>
      <c r="C213" s="12" t="s">
        <v>257</v>
      </c>
      <c r="D213" s="11" t="s">
        <v>18</v>
      </c>
      <c r="E213" s="11" t="s">
        <v>19</v>
      </c>
      <c r="F213" s="11">
        <v>20</v>
      </c>
      <c r="G213" s="11">
        <v>0</v>
      </c>
      <c r="H213" s="11"/>
      <c r="I213" s="11"/>
      <c r="J213" s="13">
        <v>2019</v>
      </c>
      <c r="K213" s="12">
        <v>43610</v>
      </c>
      <c r="L213" s="12" t="str">
        <f t="shared" si="10"/>
        <v>2019145</v>
      </c>
      <c r="M213" s="14">
        <f t="shared" si="11"/>
        <v>145</v>
      </c>
      <c r="N213" s="11">
        <v>1102</v>
      </c>
      <c r="O213" s="11">
        <v>0</v>
      </c>
      <c r="P213" s="11">
        <v>0</v>
      </c>
      <c r="Q213" s="16">
        <v>0.1</v>
      </c>
      <c r="R213" s="17">
        <v>24.7</v>
      </c>
      <c r="S213" s="17">
        <v>27.5</v>
      </c>
      <c r="T213" s="17">
        <v>64.400000000000006</v>
      </c>
      <c r="U213" s="19">
        <v>27.9</v>
      </c>
      <c r="V213" s="16">
        <f t="shared" si="12"/>
        <v>27.7</v>
      </c>
      <c r="W213" s="11">
        <v>2</v>
      </c>
      <c r="X213" s="11">
        <f>0.06+0.02+0.04</f>
        <v>0.12</v>
      </c>
      <c r="Y213">
        <v>2364.220598345913</v>
      </c>
      <c r="Z213">
        <v>1.4539487995666871</v>
      </c>
      <c r="AA213">
        <v>48.406139418638944</v>
      </c>
      <c r="AB213" s="11"/>
    </row>
    <row r="214" spans="1:28" s="4" customFormat="1" x14ac:dyDescent="0.25">
      <c r="A214" s="2">
        <v>212</v>
      </c>
      <c r="B214" s="11" t="s">
        <v>57</v>
      </c>
      <c r="C214" s="12" t="s">
        <v>258</v>
      </c>
      <c r="D214" s="11" t="s">
        <v>18</v>
      </c>
      <c r="E214" s="11" t="s">
        <v>19</v>
      </c>
      <c r="F214" s="11">
        <v>22</v>
      </c>
      <c r="G214" s="11">
        <v>0</v>
      </c>
      <c r="H214" s="11"/>
      <c r="I214" s="11"/>
      <c r="J214" s="13">
        <v>2019</v>
      </c>
      <c r="K214" s="12">
        <v>43610</v>
      </c>
      <c r="L214" s="12" t="str">
        <f t="shared" si="10"/>
        <v>2019145</v>
      </c>
      <c r="M214" s="14">
        <f t="shared" si="11"/>
        <v>145</v>
      </c>
      <c r="N214" s="11">
        <v>1108</v>
      </c>
      <c r="O214" s="11">
        <v>0</v>
      </c>
      <c r="P214" s="11">
        <v>0</v>
      </c>
      <c r="Q214" s="16">
        <v>0.1</v>
      </c>
      <c r="R214" s="17">
        <v>24.1</v>
      </c>
      <c r="S214" s="17">
        <v>27.8</v>
      </c>
      <c r="T214" s="17">
        <v>62.7</v>
      </c>
      <c r="U214" s="19">
        <v>28.1</v>
      </c>
      <c r="V214" s="16">
        <f t="shared" si="12"/>
        <v>27.950000000000003</v>
      </c>
      <c r="W214" s="11">
        <v>2</v>
      </c>
      <c r="X214" s="5">
        <f>0.08+0.24+0.02+0.04</f>
        <v>0.38</v>
      </c>
      <c r="Y214">
        <v>2342.4799033161999</v>
      </c>
      <c r="Z214">
        <v>1.7624233392618709</v>
      </c>
      <c r="AA214">
        <v>65.062886268378548</v>
      </c>
      <c r="AB214" s="11"/>
    </row>
    <row r="215" spans="1:28" s="4" customFormat="1" x14ac:dyDescent="0.25">
      <c r="A215" s="2">
        <v>213</v>
      </c>
      <c r="B215" s="11" t="s">
        <v>57</v>
      </c>
      <c r="C215" s="12" t="s">
        <v>259</v>
      </c>
      <c r="D215" s="11" t="s">
        <v>18</v>
      </c>
      <c r="E215" s="11" t="s">
        <v>19</v>
      </c>
      <c r="F215" s="11">
        <v>18</v>
      </c>
      <c r="G215" s="11">
        <v>1</v>
      </c>
      <c r="H215" s="11"/>
      <c r="I215" s="11"/>
      <c r="J215" s="13">
        <v>2019</v>
      </c>
      <c r="K215" s="12">
        <v>43610</v>
      </c>
      <c r="L215" s="12" t="str">
        <f t="shared" si="10"/>
        <v>2019145</v>
      </c>
      <c r="M215" s="14">
        <f t="shared" si="11"/>
        <v>145</v>
      </c>
      <c r="N215" s="11">
        <v>1031</v>
      </c>
      <c r="O215" s="11">
        <v>0</v>
      </c>
      <c r="P215" s="11">
        <v>0</v>
      </c>
      <c r="Q215" s="16">
        <v>0.06</v>
      </c>
      <c r="R215" s="17">
        <v>24.6</v>
      </c>
      <c r="S215" s="17">
        <v>27.6</v>
      </c>
      <c r="T215" s="17">
        <v>68.599999999999994</v>
      </c>
      <c r="U215" s="19">
        <v>28.1</v>
      </c>
      <c r="V215" s="16">
        <f t="shared" si="12"/>
        <v>27.881754163448146</v>
      </c>
      <c r="W215" s="11">
        <v>2</v>
      </c>
      <c r="X215" s="11">
        <v>0.65</v>
      </c>
      <c r="Y215">
        <v>2533.1654762200901</v>
      </c>
      <c r="Z215">
        <v>1.935114492332092</v>
      </c>
      <c r="AA215">
        <v>73.748110309188036</v>
      </c>
      <c r="AB215" s="11"/>
    </row>
    <row r="216" spans="1:28" s="4" customFormat="1" x14ac:dyDescent="0.25">
      <c r="A216" s="2">
        <v>214</v>
      </c>
      <c r="B216" s="11" t="s">
        <v>57</v>
      </c>
      <c r="C216" s="12" t="s">
        <v>260</v>
      </c>
      <c r="D216" s="11" t="s">
        <v>18</v>
      </c>
      <c r="E216" s="11" t="s">
        <v>19</v>
      </c>
      <c r="F216" s="11">
        <v>20</v>
      </c>
      <c r="G216" s="11">
        <v>1</v>
      </c>
      <c r="H216" s="11"/>
      <c r="I216" s="11"/>
      <c r="J216" s="13">
        <v>2019</v>
      </c>
      <c r="K216" s="12">
        <v>43610</v>
      </c>
      <c r="L216" s="12" t="str">
        <f t="shared" si="10"/>
        <v>2019145</v>
      </c>
      <c r="M216" s="14">
        <f t="shared" si="11"/>
        <v>145</v>
      </c>
      <c r="N216" s="11">
        <v>1025</v>
      </c>
      <c r="O216" s="43">
        <v>-3</v>
      </c>
      <c r="P216" s="11">
        <v>1</v>
      </c>
      <c r="Q216" s="16">
        <v>0</v>
      </c>
      <c r="R216" s="17">
        <v>24.5</v>
      </c>
      <c r="S216" s="17">
        <v>27.5</v>
      </c>
      <c r="T216" s="17">
        <v>70.099999999999994</v>
      </c>
      <c r="U216" s="19">
        <v>28</v>
      </c>
      <c r="V216" s="16">
        <f t="shared" si="12"/>
        <v>28</v>
      </c>
      <c r="W216" s="11">
        <v>0.7</v>
      </c>
      <c r="X216" s="11">
        <v>0.65</v>
      </c>
      <c r="Y216">
        <v>2573.4761481995101</v>
      </c>
      <c r="Z216">
        <v>6.7417930354457478E-2</v>
      </c>
      <c r="AA216">
        <v>5.0941066067647682</v>
      </c>
      <c r="AB216" s="11"/>
    </row>
    <row r="217" spans="1:28" s="4" customFormat="1" x14ac:dyDescent="0.25">
      <c r="A217" s="2">
        <v>215</v>
      </c>
      <c r="B217" s="11" t="s">
        <v>57</v>
      </c>
      <c r="C217" s="12" t="s">
        <v>261</v>
      </c>
      <c r="D217" s="11" t="s">
        <v>18</v>
      </c>
      <c r="E217" s="11" t="s">
        <v>19</v>
      </c>
      <c r="F217" s="11">
        <v>19</v>
      </c>
      <c r="G217" s="11">
        <v>1</v>
      </c>
      <c r="H217" s="11"/>
      <c r="I217" s="11"/>
      <c r="J217" s="13">
        <v>2019</v>
      </c>
      <c r="K217" s="12">
        <v>43610</v>
      </c>
      <c r="L217" s="12" t="str">
        <f t="shared" si="10"/>
        <v>2019145</v>
      </c>
      <c r="M217" s="14">
        <f t="shared" si="11"/>
        <v>145</v>
      </c>
      <c r="N217" s="11">
        <v>1027</v>
      </c>
      <c r="O217" s="11">
        <v>0</v>
      </c>
      <c r="P217" s="11">
        <v>0</v>
      </c>
      <c r="Q217" s="16">
        <v>0.01</v>
      </c>
      <c r="R217" s="17">
        <v>24.7</v>
      </c>
      <c r="S217" s="17">
        <v>27.5</v>
      </c>
      <c r="T217" s="17">
        <v>69.400000000000006</v>
      </c>
      <c r="U217" s="19">
        <v>28</v>
      </c>
      <c r="V217" s="16">
        <f t="shared" si="12"/>
        <v>27.879873463323978</v>
      </c>
      <c r="W217" s="11">
        <v>0.7</v>
      </c>
      <c r="X217" s="11">
        <v>0.65</v>
      </c>
      <c r="Y217">
        <v>2547.77809821749</v>
      </c>
      <c r="Z217">
        <v>5.7995040751067678E-2</v>
      </c>
      <c r="AA217">
        <v>5.0696350749856256</v>
      </c>
      <c r="AB217" s="11"/>
    </row>
    <row r="218" spans="1:28" s="4" customFormat="1" x14ac:dyDescent="0.25">
      <c r="A218" s="2">
        <v>216</v>
      </c>
      <c r="B218" s="11" t="s">
        <v>57</v>
      </c>
      <c r="C218" s="12" t="s">
        <v>262</v>
      </c>
      <c r="D218" s="11" t="s">
        <v>18</v>
      </c>
      <c r="E218" s="11" t="s">
        <v>19</v>
      </c>
      <c r="F218" s="11">
        <v>18</v>
      </c>
      <c r="G218" s="11">
        <v>1</v>
      </c>
      <c r="H218" s="11"/>
      <c r="I218" s="11"/>
      <c r="J218" s="13">
        <v>2019</v>
      </c>
      <c r="K218" s="12">
        <v>43610</v>
      </c>
      <c r="L218" s="12" t="str">
        <f t="shared" si="10"/>
        <v>2019145</v>
      </c>
      <c r="M218" s="14">
        <f t="shared" si="11"/>
        <v>145</v>
      </c>
      <c r="N218" s="11">
        <v>1034</v>
      </c>
      <c r="O218" s="11">
        <v>0</v>
      </c>
      <c r="P218" s="11">
        <v>0</v>
      </c>
      <c r="Q218" s="16">
        <v>0.1</v>
      </c>
      <c r="R218" s="17">
        <v>24.5</v>
      </c>
      <c r="S218" s="17">
        <v>27.6</v>
      </c>
      <c r="T218" s="17">
        <v>65.900000000000006</v>
      </c>
      <c r="U218" s="19">
        <v>28.1</v>
      </c>
      <c r="V218" s="16">
        <f t="shared" si="12"/>
        <v>27.85</v>
      </c>
      <c r="W218" s="11">
        <v>1</v>
      </c>
      <c r="X218" s="11">
        <v>0.65</v>
      </c>
      <c r="Y218">
        <v>2433.463628030669</v>
      </c>
      <c r="Z218">
        <v>1.2518199937991099</v>
      </c>
      <c r="AA218">
        <v>37.817237485249599</v>
      </c>
      <c r="AB218" s="11"/>
    </row>
    <row r="219" spans="1:28" s="4" customFormat="1" x14ac:dyDescent="0.25">
      <c r="A219" s="2">
        <v>217</v>
      </c>
      <c r="B219" s="11" t="s">
        <v>57</v>
      </c>
      <c r="C219" s="12" t="s">
        <v>263</v>
      </c>
      <c r="D219" s="11" t="s">
        <v>18</v>
      </c>
      <c r="E219" s="11" t="s">
        <v>19</v>
      </c>
      <c r="F219" s="11">
        <v>18</v>
      </c>
      <c r="G219" s="11">
        <v>1</v>
      </c>
      <c r="H219" s="11"/>
      <c r="I219" s="11"/>
      <c r="J219" s="13">
        <v>2019</v>
      </c>
      <c r="K219" s="12">
        <v>43610</v>
      </c>
      <c r="L219" s="12" t="str">
        <f t="shared" si="10"/>
        <v>2019145</v>
      </c>
      <c r="M219" s="14">
        <f t="shared" si="11"/>
        <v>145</v>
      </c>
      <c r="N219" s="11">
        <v>1036</v>
      </c>
      <c r="O219" s="11">
        <v>0</v>
      </c>
      <c r="P219" s="11">
        <v>0</v>
      </c>
      <c r="Q219" s="16">
        <v>0</v>
      </c>
      <c r="R219" s="17">
        <v>24.6</v>
      </c>
      <c r="S219" s="17">
        <v>27.9</v>
      </c>
      <c r="T219" s="17">
        <v>66.5</v>
      </c>
      <c r="U219" s="19">
        <v>28.3</v>
      </c>
      <c r="V219" s="16">
        <f t="shared" si="12"/>
        <v>28.3</v>
      </c>
      <c r="W219" s="11">
        <v>2</v>
      </c>
      <c r="X219" s="11">
        <f>0.08+0.24+0.01+0.02+0.04</f>
        <v>0.39</v>
      </c>
      <c r="Y219">
        <v>2498.972949825562</v>
      </c>
      <c r="Z219">
        <v>1.841803877094121</v>
      </c>
      <c r="AA219">
        <v>69.158301868360269</v>
      </c>
      <c r="AB219" s="11"/>
    </row>
    <row r="220" spans="1:28" s="4" customFormat="1" x14ac:dyDescent="0.25">
      <c r="A220" s="2">
        <v>218</v>
      </c>
      <c r="B220" s="11" t="s">
        <v>57</v>
      </c>
      <c r="C220" s="12" t="s">
        <v>264</v>
      </c>
      <c r="D220" s="11" t="s">
        <v>18</v>
      </c>
      <c r="E220" s="11" t="s">
        <v>19</v>
      </c>
      <c r="F220" s="11">
        <v>20</v>
      </c>
      <c r="G220" s="11">
        <v>1</v>
      </c>
      <c r="H220" s="11"/>
      <c r="I220" s="11"/>
      <c r="J220" s="13">
        <v>2019</v>
      </c>
      <c r="K220" s="12">
        <v>43610</v>
      </c>
      <c r="L220" s="12" t="str">
        <f t="shared" si="10"/>
        <v>2019145</v>
      </c>
      <c r="M220" s="14">
        <f t="shared" si="11"/>
        <v>145</v>
      </c>
      <c r="N220" s="11">
        <v>1038</v>
      </c>
      <c r="O220" s="11">
        <v>0</v>
      </c>
      <c r="P220" s="11">
        <v>0</v>
      </c>
      <c r="Q220" s="16">
        <v>0.08</v>
      </c>
      <c r="R220" s="17">
        <v>24.9</v>
      </c>
      <c r="S220" s="17">
        <v>27.9</v>
      </c>
      <c r="T220" s="17">
        <v>65.5</v>
      </c>
      <c r="U220" s="19">
        <v>28.3</v>
      </c>
      <c r="V220" s="16">
        <f t="shared" si="12"/>
        <v>28.111145618000172</v>
      </c>
      <c r="W220" s="11">
        <v>2</v>
      </c>
      <c r="X220" s="11">
        <v>0.67</v>
      </c>
      <c r="Y220">
        <v>2461.394409226682</v>
      </c>
      <c r="Z220">
        <v>1.9613217985393701</v>
      </c>
      <c r="AA220">
        <v>74.984526379407697</v>
      </c>
      <c r="AB220" s="11"/>
    </row>
    <row r="221" spans="1:28" s="4" customFormat="1" x14ac:dyDescent="0.25">
      <c r="A221" s="2">
        <v>219</v>
      </c>
      <c r="B221" s="11" t="s">
        <v>57</v>
      </c>
      <c r="C221" s="12" t="s">
        <v>265</v>
      </c>
      <c r="D221" s="11" t="s">
        <v>18</v>
      </c>
      <c r="E221" s="11" t="s">
        <v>19</v>
      </c>
      <c r="F221" s="11">
        <v>22</v>
      </c>
      <c r="G221" s="11">
        <v>1</v>
      </c>
      <c r="H221" s="11"/>
      <c r="I221" s="11"/>
      <c r="J221" s="13">
        <v>2019</v>
      </c>
      <c r="K221" s="12">
        <v>43610</v>
      </c>
      <c r="L221" s="12" t="str">
        <f t="shared" si="10"/>
        <v>2019145</v>
      </c>
      <c r="M221" s="14">
        <f t="shared" si="11"/>
        <v>145</v>
      </c>
      <c r="N221" s="11">
        <v>957</v>
      </c>
      <c r="O221" s="11">
        <v>0</v>
      </c>
      <c r="P221" s="11">
        <v>0</v>
      </c>
      <c r="Q221" s="16">
        <v>0</v>
      </c>
      <c r="R221" s="17">
        <v>23.7</v>
      </c>
      <c r="S221" s="17">
        <v>26.3</v>
      </c>
      <c r="T221" s="17">
        <v>72.5</v>
      </c>
      <c r="U221" s="19">
        <v>26.5</v>
      </c>
      <c r="V221" s="16">
        <f t="shared" si="12"/>
        <v>26.5</v>
      </c>
      <c r="W221" s="11">
        <v>1</v>
      </c>
      <c r="X221" s="11">
        <v>0.96</v>
      </c>
      <c r="Y221">
        <v>2480.5169096348568</v>
      </c>
      <c r="Z221">
        <v>1.226790651958183</v>
      </c>
      <c r="AA221">
        <v>36.566873554669058</v>
      </c>
      <c r="AB221" s="11" t="s">
        <v>437</v>
      </c>
    </row>
    <row r="222" spans="1:28" s="4" customFormat="1" x14ac:dyDescent="0.25">
      <c r="A222" s="2">
        <v>220</v>
      </c>
      <c r="B222" s="11" t="s">
        <v>57</v>
      </c>
      <c r="C222" s="12" t="s">
        <v>266</v>
      </c>
      <c r="D222" s="11" t="s">
        <v>18</v>
      </c>
      <c r="E222" s="11" t="s">
        <v>19</v>
      </c>
      <c r="F222" s="11">
        <v>21</v>
      </c>
      <c r="G222" s="11">
        <v>1</v>
      </c>
      <c r="H222" s="11"/>
      <c r="I222" s="11"/>
      <c r="J222" s="13">
        <v>2019</v>
      </c>
      <c r="K222" s="12">
        <v>43610</v>
      </c>
      <c r="L222" s="12" t="str">
        <f t="shared" si="10"/>
        <v>2019145</v>
      </c>
      <c r="M222" s="14">
        <f t="shared" si="11"/>
        <v>145</v>
      </c>
      <c r="N222" s="11">
        <v>1001</v>
      </c>
      <c r="O222" s="11">
        <v>0</v>
      </c>
      <c r="P222" s="11">
        <v>0</v>
      </c>
      <c r="Q222" s="16">
        <v>0.01</v>
      </c>
      <c r="R222" s="17">
        <v>23.2</v>
      </c>
      <c r="S222" s="17">
        <v>25.9</v>
      </c>
      <c r="T222" s="17">
        <v>68.900000000000006</v>
      </c>
      <c r="U222" s="19">
        <v>26.4</v>
      </c>
      <c r="V222" s="16">
        <f t="shared" si="12"/>
        <v>26.279873463323973</v>
      </c>
      <c r="W222" s="11">
        <v>1</v>
      </c>
      <c r="X222" s="11">
        <v>0.96</v>
      </c>
      <c r="Y222">
        <v>2302.3009393591069</v>
      </c>
      <c r="Z222">
        <v>1.1181986958247889</v>
      </c>
      <c r="AA222">
        <v>31.351441808079269</v>
      </c>
      <c r="AB222" s="11" t="s">
        <v>437</v>
      </c>
    </row>
    <row r="223" spans="1:28" s="4" customFormat="1" x14ac:dyDescent="0.25">
      <c r="A223" s="2">
        <v>221</v>
      </c>
      <c r="B223" s="11" t="s">
        <v>57</v>
      </c>
      <c r="C223" s="12" t="s">
        <v>267</v>
      </c>
      <c r="D223" s="11" t="s">
        <v>18</v>
      </c>
      <c r="E223" s="11" t="s">
        <v>19</v>
      </c>
      <c r="F223" s="11">
        <v>19</v>
      </c>
      <c r="G223" s="11">
        <v>1</v>
      </c>
      <c r="H223" s="11"/>
      <c r="I223" s="11"/>
      <c r="J223" s="13">
        <v>2019</v>
      </c>
      <c r="K223" s="12">
        <v>43610</v>
      </c>
      <c r="L223" s="12" t="str">
        <f t="shared" si="10"/>
        <v>2019145</v>
      </c>
      <c r="M223" s="14">
        <f t="shared" si="11"/>
        <v>145</v>
      </c>
      <c r="N223" s="11">
        <v>1009</v>
      </c>
      <c r="O223" s="11">
        <v>0</v>
      </c>
      <c r="P223" s="11">
        <v>0</v>
      </c>
      <c r="Q223" s="16">
        <v>0.05</v>
      </c>
      <c r="R223" s="17">
        <v>23.1</v>
      </c>
      <c r="S223" s="17">
        <v>25.8</v>
      </c>
      <c r="T223" s="17">
        <v>70.3</v>
      </c>
      <c r="U223" s="19">
        <v>26.4</v>
      </c>
      <c r="V223" s="16">
        <f t="shared" si="12"/>
        <v>26.151471862576148</v>
      </c>
      <c r="W223" s="11">
        <v>0.7</v>
      </c>
      <c r="X223" s="11">
        <f>0.29+0.13+0.2+0.02+0.03</f>
        <v>0.67</v>
      </c>
      <c r="Y223">
        <v>2335.2210105828622</v>
      </c>
      <c r="Z223" s="44">
        <v>-0.71928105656206276</v>
      </c>
      <c r="AA223">
        <v>15.886410719992471</v>
      </c>
      <c r="AB223" s="11"/>
    </row>
    <row r="224" spans="1:28" s="4" customFormat="1" x14ac:dyDescent="0.25">
      <c r="A224" s="2">
        <v>222</v>
      </c>
      <c r="B224" s="11" t="s">
        <v>57</v>
      </c>
      <c r="C224" s="12" t="s">
        <v>268</v>
      </c>
      <c r="D224" s="11" t="s">
        <v>18</v>
      </c>
      <c r="E224" s="11" t="s">
        <v>19</v>
      </c>
      <c r="F224" s="11">
        <v>18</v>
      </c>
      <c r="G224" s="11">
        <v>1</v>
      </c>
      <c r="H224" s="11"/>
      <c r="I224" s="11"/>
      <c r="J224" s="13">
        <v>2019</v>
      </c>
      <c r="K224" s="12">
        <v>43610</v>
      </c>
      <c r="L224" s="12" t="str">
        <f t="shared" si="10"/>
        <v>2019145</v>
      </c>
      <c r="M224" s="14">
        <f t="shared" si="11"/>
        <v>145</v>
      </c>
      <c r="N224" s="11">
        <v>1005</v>
      </c>
      <c r="O224" s="11">
        <v>0</v>
      </c>
      <c r="P224" s="11">
        <v>0</v>
      </c>
      <c r="Q224" s="16">
        <v>0.01</v>
      </c>
      <c r="R224" s="17">
        <v>23.3</v>
      </c>
      <c r="S224" s="17">
        <v>25.8</v>
      </c>
      <c r="T224" s="17">
        <v>69.599999999999994</v>
      </c>
      <c r="U224" s="19">
        <v>26.4</v>
      </c>
      <c r="V224" s="16">
        <f t="shared" si="12"/>
        <v>26.255848155988772</v>
      </c>
      <c r="W224" s="11">
        <v>2</v>
      </c>
      <c r="X224" s="11">
        <f>0.29+0.13+0.2+0.02+0.03</f>
        <v>0.67</v>
      </c>
      <c r="Y224">
        <v>2311.968454289718</v>
      </c>
      <c r="Z224">
        <v>1.644086114715845</v>
      </c>
      <c r="AA224">
        <v>58.739387236512457</v>
      </c>
      <c r="AB224" s="11"/>
    </row>
    <row r="225" spans="1:28" s="4" customFormat="1" x14ac:dyDescent="0.25">
      <c r="A225" s="2">
        <v>223</v>
      </c>
      <c r="B225" s="11" t="s">
        <v>57</v>
      </c>
      <c r="C225" s="12" t="s">
        <v>269</v>
      </c>
      <c r="D225" s="11" t="s">
        <v>18</v>
      </c>
      <c r="E225" s="11" t="s">
        <v>19</v>
      </c>
      <c r="F225" s="11">
        <v>18</v>
      </c>
      <c r="G225" s="11">
        <v>1</v>
      </c>
      <c r="H225" s="11"/>
      <c r="I225" s="11"/>
      <c r="J225" s="13">
        <v>2019</v>
      </c>
      <c r="K225" s="12">
        <v>43610</v>
      </c>
      <c r="L225" s="12" t="str">
        <f t="shared" si="10"/>
        <v>2019145</v>
      </c>
      <c r="M225" s="14">
        <f t="shared" si="11"/>
        <v>145</v>
      </c>
      <c r="N225" s="11">
        <v>1013</v>
      </c>
      <c r="O225" s="11">
        <v>0</v>
      </c>
      <c r="P225" s="11">
        <v>0</v>
      </c>
      <c r="Q225" s="16">
        <v>0.01</v>
      </c>
      <c r="R225" s="17">
        <v>23.1</v>
      </c>
      <c r="S225" s="17">
        <v>25.9</v>
      </c>
      <c r="T225" s="17">
        <v>69.599999999999994</v>
      </c>
      <c r="U225" s="19">
        <v>26.4</v>
      </c>
      <c r="V225" s="16">
        <f t="shared" si="12"/>
        <v>26.279873463323973</v>
      </c>
      <c r="W225" s="11">
        <v>0.7</v>
      </c>
      <c r="X225" s="11">
        <v>0.96</v>
      </c>
      <c r="Y225">
        <v>2325.691514940404</v>
      </c>
      <c r="Z225" s="44">
        <v>-0.13357126088387</v>
      </c>
      <c r="AA225">
        <v>5.3696164816695102</v>
      </c>
      <c r="AB225" s="11" t="s">
        <v>437</v>
      </c>
    </row>
    <row r="226" spans="1:28" s="4" customFormat="1" x14ac:dyDescent="0.25">
      <c r="A226" s="2">
        <v>224</v>
      </c>
      <c r="B226" s="11" t="s">
        <v>57</v>
      </c>
      <c r="C226" s="12" t="s">
        <v>270</v>
      </c>
      <c r="D226" s="11" t="s">
        <v>18</v>
      </c>
      <c r="E226" s="11" t="s">
        <v>19</v>
      </c>
      <c r="F226" s="11">
        <v>18</v>
      </c>
      <c r="G226" s="11">
        <v>1</v>
      </c>
      <c r="H226" s="11"/>
      <c r="I226" s="11"/>
      <c r="J226" s="13">
        <v>2019</v>
      </c>
      <c r="K226" s="12">
        <v>43610</v>
      </c>
      <c r="L226" s="12" t="str">
        <f t="shared" si="10"/>
        <v>2019145</v>
      </c>
      <c r="M226" s="14">
        <f t="shared" si="11"/>
        <v>145</v>
      </c>
      <c r="N226" s="11">
        <v>1015</v>
      </c>
      <c r="O226" s="11">
        <v>0</v>
      </c>
      <c r="P226" s="11">
        <v>0</v>
      </c>
      <c r="Q226" s="16">
        <v>0.04</v>
      </c>
      <c r="R226" s="17">
        <v>23</v>
      </c>
      <c r="S226" s="17">
        <v>25.9</v>
      </c>
      <c r="T226" s="17">
        <v>67.7</v>
      </c>
      <c r="U226" s="20">
        <v>26.5</v>
      </c>
      <c r="V226" s="16">
        <f t="shared" si="12"/>
        <v>26.267544467966317</v>
      </c>
      <c r="W226" s="11">
        <v>1</v>
      </c>
      <c r="X226" s="11">
        <v>0.96</v>
      </c>
      <c r="Y226">
        <v>2262.2028097911689</v>
      </c>
      <c r="Z226">
        <v>1.120105057836666</v>
      </c>
      <c r="AA226">
        <v>31.439816688640331</v>
      </c>
      <c r="AB226" s="11" t="s">
        <v>437</v>
      </c>
    </row>
    <row r="227" spans="1:28" s="4" customFormat="1" x14ac:dyDescent="0.25">
      <c r="A227" s="2">
        <v>225</v>
      </c>
      <c r="B227" s="11" t="s">
        <v>57</v>
      </c>
      <c r="C227" s="12" t="s">
        <v>271</v>
      </c>
      <c r="D227" s="11" t="s">
        <v>18</v>
      </c>
      <c r="E227" s="11" t="s">
        <v>19</v>
      </c>
      <c r="F227" s="11">
        <v>45</v>
      </c>
      <c r="G227" s="11">
        <v>0</v>
      </c>
      <c r="H227" s="11"/>
      <c r="I227" s="11"/>
      <c r="J227" s="13">
        <v>2019</v>
      </c>
      <c r="K227" s="12">
        <v>43610</v>
      </c>
      <c r="L227" s="12" t="str">
        <f t="shared" si="10"/>
        <v>2019145</v>
      </c>
      <c r="M227" s="14">
        <f t="shared" si="11"/>
        <v>145</v>
      </c>
      <c r="N227" s="11">
        <v>1124</v>
      </c>
      <c r="O227" s="11">
        <v>0</v>
      </c>
      <c r="P227" s="11">
        <v>0</v>
      </c>
      <c r="Q227" s="16">
        <v>0</v>
      </c>
      <c r="R227" s="17">
        <v>24.5</v>
      </c>
      <c r="S227" s="17">
        <v>27.9</v>
      </c>
      <c r="T227" s="17">
        <v>67.8</v>
      </c>
      <c r="U227" s="20">
        <v>27.4</v>
      </c>
      <c r="V227" s="16">
        <f t="shared" si="12"/>
        <v>27.4</v>
      </c>
      <c r="W227" s="11">
        <v>2</v>
      </c>
      <c r="X227" s="5">
        <f>0.08+0.24+0.02+0.04</f>
        <v>0.38</v>
      </c>
      <c r="Y227">
        <v>2547.825052604107</v>
      </c>
      <c r="Z227">
        <v>1.7555809313205899</v>
      </c>
      <c r="AA227">
        <v>64.703298059222931</v>
      </c>
      <c r="AB227" s="11"/>
    </row>
    <row r="228" spans="1:28" s="4" customFormat="1" x14ac:dyDescent="0.25">
      <c r="A228" s="2">
        <v>226</v>
      </c>
      <c r="B228" s="11" t="s">
        <v>57</v>
      </c>
      <c r="C228" s="12" t="s">
        <v>272</v>
      </c>
      <c r="D228" s="11" t="s">
        <v>18</v>
      </c>
      <c r="E228" s="11" t="s">
        <v>19</v>
      </c>
      <c r="F228" s="11">
        <v>23</v>
      </c>
      <c r="G228" s="11">
        <v>0</v>
      </c>
      <c r="H228" s="11"/>
      <c r="I228" s="11"/>
      <c r="J228" s="13">
        <v>2019</v>
      </c>
      <c r="K228" s="12">
        <v>43610</v>
      </c>
      <c r="L228" s="12" t="str">
        <f t="shared" si="10"/>
        <v>2019145</v>
      </c>
      <c r="M228" s="14">
        <f t="shared" si="11"/>
        <v>145</v>
      </c>
      <c r="N228" s="11">
        <v>1127</v>
      </c>
      <c r="O228" s="11">
        <v>0</v>
      </c>
      <c r="P228" s="11">
        <v>0</v>
      </c>
      <c r="Q228" s="16">
        <v>0.03</v>
      </c>
      <c r="R228" s="17">
        <v>24.6</v>
      </c>
      <c r="S228" s="17">
        <v>27.9</v>
      </c>
      <c r="T228" s="17">
        <v>68</v>
      </c>
      <c r="U228" s="20">
        <v>27.4</v>
      </c>
      <c r="V228" s="16">
        <f t="shared" si="12"/>
        <v>27.576944683932261</v>
      </c>
      <c r="W228" s="11">
        <v>2</v>
      </c>
      <c r="X228" s="5">
        <f>0.08+0.24+0.02+0.02+0.04</f>
        <v>0.4</v>
      </c>
      <c r="Y228">
        <v>2555.3407607238828</v>
      </c>
      <c r="Z228">
        <v>1.7708738299171329</v>
      </c>
      <c r="AA228">
        <v>65.505690862314793</v>
      </c>
      <c r="AB228" s="11"/>
    </row>
    <row r="229" spans="1:28" s="4" customFormat="1" x14ac:dyDescent="0.25">
      <c r="A229" s="2">
        <v>227</v>
      </c>
      <c r="B229" s="11" t="s">
        <v>57</v>
      </c>
      <c r="C229" s="12" t="s">
        <v>273</v>
      </c>
      <c r="D229" s="11" t="s">
        <v>18</v>
      </c>
      <c r="E229" s="11" t="s">
        <v>19</v>
      </c>
      <c r="F229" s="11">
        <v>26</v>
      </c>
      <c r="G229" s="11">
        <v>1</v>
      </c>
      <c r="H229" s="11"/>
      <c r="I229" s="11"/>
      <c r="J229" s="13">
        <v>2019</v>
      </c>
      <c r="K229" s="12">
        <v>43610</v>
      </c>
      <c r="L229" s="12" t="str">
        <f t="shared" si="10"/>
        <v>2019145</v>
      </c>
      <c r="M229" s="14">
        <f t="shared" si="11"/>
        <v>145</v>
      </c>
      <c r="N229" s="11">
        <v>1130</v>
      </c>
      <c r="O229" s="11">
        <v>0</v>
      </c>
      <c r="P229" s="11">
        <v>0</v>
      </c>
      <c r="Q229" s="16">
        <v>0.01</v>
      </c>
      <c r="R229" s="17">
        <v>24.3</v>
      </c>
      <c r="S229" s="17">
        <v>27.3</v>
      </c>
      <c r="T229" s="17">
        <v>71.8</v>
      </c>
      <c r="U229" s="20">
        <v>27</v>
      </c>
      <c r="V229" s="16">
        <f t="shared" si="12"/>
        <v>27.072075922005613</v>
      </c>
      <c r="W229" s="11">
        <v>2</v>
      </c>
      <c r="X229" s="11">
        <v>0.96</v>
      </c>
      <c r="Y229">
        <v>2605.230713105931</v>
      </c>
      <c r="Z229">
        <v>1.950618060187937</v>
      </c>
      <c r="AA229">
        <v>74.482578820381065</v>
      </c>
      <c r="AB229" s="11" t="s">
        <v>437</v>
      </c>
    </row>
    <row r="230" spans="1:28" s="4" customFormat="1" x14ac:dyDescent="0.25">
      <c r="A230" s="2">
        <v>228</v>
      </c>
      <c r="B230" s="11" t="s">
        <v>57</v>
      </c>
      <c r="C230" s="12" t="s">
        <v>274</v>
      </c>
      <c r="D230" s="11" t="s">
        <v>18</v>
      </c>
      <c r="E230" s="11" t="s">
        <v>19</v>
      </c>
      <c r="F230" s="11">
        <v>19</v>
      </c>
      <c r="G230" s="11">
        <v>1</v>
      </c>
      <c r="H230" s="11"/>
      <c r="I230" s="11"/>
      <c r="J230" s="13">
        <v>2019</v>
      </c>
      <c r="K230" s="12">
        <v>43610</v>
      </c>
      <c r="L230" s="12" t="str">
        <f t="shared" si="10"/>
        <v>2019145</v>
      </c>
      <c r="M230" s="14">
        <f t="shared" si="11"/>
        <v>145</v>
      </c>
      <c r="N230" s="11">
        <v>1138</v>
      </c>
      <c r="O230" s="11">
        <v>0</v>
      </c>
      <c r="P230" s="11">
        <v>0</v>
      </c>
      <c r="Q230" s="16">
        <v>0.05</v>
      </c>
      <c r="R230" s="17">
        <v>24.4</v>
      </c>
      <c r="S230" s="17">
        <v>27.3</v>
      </c>
      <c r="T230" s="17">
        <v>69.8</v>
      </c>
      <c r="U230" s="20">
        <v>27</v>
      </c>
      <c r="V230" s="16">
        <f t="shared" si="12"/>
        <v>27.124264068711931</v>
      </c>
      <c r="W230" s="11">
        <v>2</v>
      </c>
      <c r="X230" s="11">
        <v>0.67</v>
      </c>
      <c r="Y230">
        <v>2532.661612462312</v>
      </c>
      <c r="Z230">
        <v>1.8357955453311079</v>
      </c>
      <c r="AA230">
        <v>68.853790783176194</v>
      </c>
      <c r="AB230" s="11" t="s">
        <v>438</v>
      </c>
    </row>
    <row r="231" spans="1:28" s="4" customFormat="1" x14ac:dyDescent="0.25">
      <c r="A231" s="2">
        <v>229</v>
      </c>
      <c r="B231" s="11" t="s">
        <v>57</v>
      </c>
      <c r="C231" s="12" t="s">
        <v>275</v>
      </c>
      <c r="D231" s="11" t="s">
        <v>18</v>
      </c>
      <c r="E231" s="11" t="s">
        <v>19</v>
      </c>
      <c r="F231" s="11">
        <v>25</v>
      </c>
      <c r="G231" s="11">
        <v>1</v>
      </c>
      <c r="H231" s="11"/>
      <c r="I231" s="11"/>
      <c r="J231" s="13">
        <v>2019</v>
      </c>
      <c r="K231" s="12">
        <v>43610</v>
      </c>
      <c r="L231" s="12" t="str">
        <f t="shared" si="10"/>
        <v>2019145</v>
      </c>
      <c r="M231" s="14">
        <f t="shared" si="11"/>
        <v>145</v>
      </c>
      <c r="N231" s="11">
        <v>1142</v>
      </c>
      <c r="O231" s="11">
        <v>0</v>
      </c>
      <c r="P231" s="11">
        <v>0</v>
      </c>
      <c r="Q231" s="16">
        <v>0</v>
      </c>
      <c r="R231" s="17">
        <v>24.5</v>
      </c>
      <c r="S231" s="17">
        <v>27.3</v>
      </c>
      <c r="T231" s="17">
        <v>71.2</v>
      </c>
      <c r="U231" s="20">
        <v>27.2</v>
      </c>
      <c r="V231" s="16">
        <f t="shared" si="12"/>
        <v>27.2</v>
      </c>
      <c r="W231" s="11">
        <v>1</v>
      </c>
      <c r="X231" s="11">
        <v>0.96</v>
      </c>
      <c r="Y231">
        <v>2583.459982912846</v>
      </c>
      <c r="Z231">
        <v>1.462667394582597</v>
      </c>
      <c r="AA231">
        <v>48.87696309979102</v>
      </c>
      <c r="AB231" s="11" t="s">
        <v>437</v>
      </c>
    </row>
    <row r="232" spans="1:28" s="4" customFormat="1" x14ac:dyDescent="0.25">
      <c r="A232" s="2">
        <v>230</v>
      </c>
      <c r="B232" s="11" t="s">
        <v>57</v>
      </c>
      <c r="C232" s="12" t="s">
        <v>276</v>
      </c>
      <c r="D232" s="11" t="s">
        <v>18</v>
      </c>
      <c r="E232" s="11" t="s">
        <v>19</v>
      </c>
      <c r="F232" s="11">
        <v>19</v>
      </c>
      <c r="G232" s="11">
        <v>0</v>
      </c>
      <c r="H232" s="11"/>
      <c r="I232" s="11"/>
      <c r="J232" s="13">
        <v>2019</v>
      </c>
      <c r="K232" s="12">
        <v>43610</v>
      </c>
      <c r="L232" s="12" t="str">
        <f t="shared" si="10"/>
        <v>2019145</v>
      </c>
      <c r="M232" s="14">
        <f t="shared" si="11"/>
        <v>145</v>
      </c>
      <c r="N232" s="11">
        <v>1152</v>
      </c>
      <c r="O232" s="11">
        <v>0</v>
      </c>
      <c r="P232" s="11">
        <v>0</v>
      </c>
      <c r="Q232" s="16">
        <v>0.01</v>
      </c>
      <c r="R232" s="17">
        <v>24.5</v>
      </c>
      <c r="S232" s="17">
        <v>27.3</v>
      </c>
      <c r="T232" s="17">
        <v>70.5</v>
      </c>
      <c r="U232" s="20">
        <v>27.1</v>
      </c>
      <c r="V232" s="16">
        <f t="shared" si="12"/>
        <v>27.14805061467041</v>
      </c>
      <c r="W232" s="11">
        <v>2</v>
      </c>
      <c r="X232" s="5">
        <f>0.08+0.24+0.02+0.04</f>
        <v>0.38</v>
      </c>
      <c r="Y232">
        <v>2558.060797687579</v>
      </c>
      <c r="Z232">
        <v>1.674236790026788</v>
      </c>
      <c r="AA232">
        <v>60.368016751541049</v>
      </c>
      <c r="AB232" s="11"/>
    </row>
    <row r="233" spans="1:28" s="4" customFormat="1" x14ac:dyDescent="0.25">
      <c r="A233" s="2">
        <v>231</v>
      </c>
      <c r="B233" s="11" t="s">
        <v>57</v>
      </c>
      <c r="C233" s="12" t="s">
        <v>277</v>
      </c>
      <c r="D233" s="11" t="s">
        <v>18</v>
      </c>
      <c r="E233" s="11" t="s">
        <v>19</v>
      </c>
      <c r="F233" s="11">
        <v>19</v>
      </c>
      <c r="G233" s="11">
        <v>0</v>
      </c>
      <c r="H233" s="11"/>
      <c r="I233" s="11"/>
      <c r="J233" s="13">
        <v>2019</v>
      </c>
      <c r="K233" s="12">
        <v>43610</v>
      </c>
      <c r="L233" s="12" t="str">
        <f t="shared" si="10"/>
        <v>2019145</v>
      </c>
      <c r="M233" s="14">
        <f t="shared" si="11"/>
        <v>145</v>
      </c>
      <c r="N233" s="11">
        <v>1146</v>
      </c>
      <c r="O233" s="11">
        <v>0</v>
      </c>
      <c r="P233" s="11">
        <v>0</v>
      </c>
      <c r="Q233" s="16">
        <v>0.01</v>
      </c>
      <c r="R233" s="17">
        <v>24.4</v>
      </c>
      <c r="S233" s="17">
        <v>27.3</v>
      </c>
      <c r="T233" s="17">
        <v>71.099999999999994</v>
      </c>
      <c r="U233" s="20">
        <v>27.1</v>
      </c>
      <c r="V233" s="16">
        <f t="shared" si="12"/>
        <v>27.14805061467041</v>
      </c>
      <c r="W233" s="11">
        <v>2</v>
      </c>
      <c r="X233" s="5">
        <f>0.08+0.24+0.02+0.04</f>
        <v>0.38</v>
      </c>
      <c r="Y233">
        <v>2579.831527880664</v>
      </c>
      <c r="Z233">
        <v>1.677805094077816</v>
      </c>
      <c r="AA233">
        <v>60.560141024327891</v>
      </c>
      <c r="AB233" s="11"/>
    </row>
    <row r="234" spans="1:28" s="4" customFormat="1" x14ac:dyDescent="0.25">
      <c r="A234" s="2">
        <v>232</v>
      </c>
      <c r="B234" s="11" t="s">
        <v>57</v>
      </c>
      <c r="C234" s="12" t="s">
        <v>278</v>
      </c>
      <c r="D234" s="11" t="s">
        <v>18</v>
      </c>
      <c r="E234" s="11" t="s">
        <v>19</v>
      </c>
      <c r="F234" s="11">
        <v>35</v>
      </c>
      <c r="G234" s="11">
        <v>0</v>
      </c>
      <c r="H234" s="11"/>
      <c r="I234" s="11"/>
      <c r="J234" s="13">
        <v>2019</v>
      </c>
      <c r="K234" s="12">
        <v>43610</v>
      </c>
      <c r="L234" s="12" t="str">
        <f t="shared" si="10"/>
        <v>2019145</v>
      </c>
      <c r="M234" s="14">
        <f t="shared" si="11"/>
        <v>145</v>
      </c>
      <c r="N234" s="11">
        <v>1156</v>
      </c>
      <c r="O234" s="11">
        <v>0</v>
      </c>
      <c r="P234" s="11">
        <v>0</v>
      </c>
      <c r="Q234" s="16">
        <v>0.05</v>
      </c>
      <c r="R234" s="17">
        <v>24.6</v>
      </c>
      <c r="S234" s="17">
        <v>27.4</v>
      </c>
      <c r="T234" s="17">
        <v>70.400000000000006</v>
      </c>
      <c r="U234" s="20">
        <v>27.2</v>
      </c>
      <c r="V234" s="16">
        <f t="shared" si="12"/>
        <v>27.282842712474618</v>
      </c>
      <c r="W234" s="11">
        <v>2</v>
      </c>
      <c r="X234" s="5">
        <f>0.08+0.24+0.02+0.02+0.04</f>
        <v>0.4</v>
      </c>
      <c r="Y234">
        <v>2569.4226968445232</v>
      </c>
      <c r="Z234">
        <v>1.7101500177316149</v>
      </c>
      <c r="AA234">
        <v>62.294367614257162</v>
      </c>
      <c r="AB234" s="11"/>
    </row>
    <row r="235" spans="1:28" x14ac:dyDescent="0.25">
      <c r="A235" s="2">
        <v>233</v>
      </c>
      <c r="B235" s="5" t="s">
        <v>57</v>
      </c>
      <c r="C235" s="7" t="s">
        <v>279</v>
      </c>
      <c r="D235" s="5" t="s">
        <v>18</v>
      </c>
      <c r="E235" s="5" t="s">
        <v>19</v>
      </c>
      <c r="F235" s="5">
        <v>20</v>
      </c>
      <c r="G235" s="5">
        <v>0</v>
      </c>
      <c r="H235" s="5"/>
      <c r="I235" s="5"/>
      <c r="J235" s="6">
        <v>2019</v>
      </c>
      <c r="K235" s="7">
        <v>43609</v>
      </c>
      <c r="L235" s="7" t="str">
        <f t="shared" si="10"/>
        <v>2019144</v>
      </c>
      <c r="M235" s="8">
        <f t="shared" si="11"/>
        <v>144</v>
      </c>
      <c r="N235" s="5">
        <v>1144</v>
      </c>
      <c r="O235" s="5">
        <v>3</v>
      </c>
      <c r="P235" s="5">
        <v>-2</v>
      </c>
      <c r="Q235" s="10">
        <v>0.01</v>
      </c>
      <c r="R235" s="21">
        <v>27.1</v>
      </c>
      <c r="S235" s="21">
        <v>35.6</v>
      </c>
      <c r="T235" s="21">
        <v>31.4</v>
      </c>
      <c r="U235" s="9">
        <v>36</v>
      </c>
      <c r="V235" s="10">
        <f t="shared" si="12"/>
        <v>35.903898770659183</v>
      </c>
      <c r="W235" s="11">
        <v>2</v>
      </c>
      <c r="X235" s="5">
        <f>0.08+0.24+0.02+0.04</f>
        <v>0.38</v>
      </c>
      <c r="Y235">
        <v>1824.859681162975</v>
      </c>
      <c r="Z235">
        <v>3.0805868544835331</v>
      </c>
      <c r="AA235">
        <v>99.413581974892438</v>
      </c>
      <c r="AB235" s="5"/>
    </row>
    <row r="236" spans="1:28" x14ac:dyDescent="0.25">
      <c r="A236" s="2">
        <v>234</v>
      </c>
      <c r="B236" s="5" t="s">
        <v>57</v>
      </c>
      <c r="C236" s="7" t="s">
        <v>280</v>
      </c>
      <c r="D236" s="5" t="s">
        <v>18</v>
      </c>
      <c r="E236" s="5" t="s">
        <v>19</v>
      </c>
      <c r="F236" s="5">
        <v>20</v>
      </c>
      <c r="G236" s="5">
        <v>1</v>
      </c>
      <c r="H236" s="5"/>
      <c r="I236" s="5"/>
      <c r="J236" s="6">
        <v>2019</v>
      </c>
      <c r="K236" s="7">
        <v>43609</v>
      </c>
      <c r="L236" s="7" t="str">
        <f t="shared" si="10"/>
        <v>2019144</v>
      </c>
      <c r="M236" s="8">
        <f t="shared" si="11"/>
        <v>144</v>
      </c>
      <c r="N236" s="5">
        <v>1153</v>
      </c>
      <c r="O236" s="5">
        <v>3</v>
      </c>
      <c r="P236" s="5">
        <v>-2</v>
      </c>
      <c r="Q236" s="10">
        <v>0</v>
      </c>
      <c r="R236" s="21">
        <v>27.8</v>
      </c>
      <c r="S236" s="21">
        <v>36</v>
      </c>
      <c r="T236" s="21">
        <v>34.1</v>
      </c>
      <c r="U236" s="9">
        <v>36.4</v>
      </c>
      <c r="V236" s="10">
        <f t="shared" si="12"/>
        <v>36.4</v>
      </c>
      <c r="W236" s="11">
        <v>2</v>
      </c>
      <c r="X236" s="5">
        <f>0.08+0.24+0.02+0.04</f>
        <v>0.38</v>
      </c>
      <c r="Y236">
        <v>2025.813880949876</v>
      </c>
      <c r="Z236">
        <v>3.1907612424221541</v>
      </c>
      <c r="AA236">
        <v>99.680181500475527</v>
      </c>
      <c r="AB236" s="5"/>
    </row>
    <row r="237" spans="1:28" x14ac:dyDescent="0.25">
      <c r="A237" s="2">
        <v>235</v>
      </c>
      <c r="B237" s="5" t="s">
        <v>57</v>
      </c>
      <c r="C237" s="7" t="s">
        <v>281</v>
      </c>
      <c r="D237" s="5" t="s">
        <v>18</v>
      </c>
      <c r="E237" s="5" t="s">
        <v>19</v>
      </c>
      <c r="F237" s="5">
        <v>18</v>
      </c>
      <c r="G237" s="5">
        <v>1</v>
      </c>
      <c r="H237" s="5"/>
      <c r="I237" s="5"/>
      <c r="J237" s="6">
        <v>2019</v>
      </c>
      <c r="K237" s="7">
        <v>43609</v>
      </c>
      <c r="L237" s="7" t="str">
        <f t="shared" si="10"/>
        <v>2019144</v>
      </c>
      <c r="M237" s="8">
        <f t="shared" si="11"/>
        <v>144</v>
      </c>
      <c r="N237" s="5">
        <v>1156</v>
      </c>
      <c r="O237" s="5">
        <v>0</v>
      </c>
      <c r="P237" s="5">
        <v>-2</v>
      </c>
      <c r="Q237" s="10">
        <v>0</v>
      </c>
      <c r="R237" s="5">
        <v>27.8</v>
      </c>
      <c r="S237" s="5">
        <v>36</v>
      </c>
      <c r="T237" s="5">
        <v>33.299999999999997</v>
      </c>
      <c r="U237" s="5">
        <v>36.1</v>
      </c>
      <c r="V237" s="10">
        <f t="shared" si="12"/>
        <v>36.1</v>
      </c>
      <c r="W237" s="11">
        <v>2</v>
      </c>
      <c r="X237" s="5">
        <v>0.67</v>
      </c>
      <c r="Y237">
        <v>1978.287455590347</v>
      </c>
      <c r="Z237">
        <v>3.0194955374358918</v>
      </c>
      <c r="AA237">
        <v>99.197492093748124</v>
      </c>
      <c r="AB237" s="5" t="s">
        <v>438</v>
      </c>
    </row>
    <row r="238" spans="1:28" x14ac:dyDescent="0.25">
      <c r="A238" s="2">
        <v>236</v>
      </c>
      <c r="B238" s="5" t="s">
        <v>57</v>
      </c>
      <c r="C238" s="7" t="s">
        <v>282</v>
      </c>
      <c r="D238" s="5" t="s">
        <v>18</v>
      </c>
      <c r="E238" s="5" t="s">
        <v>19</v>
      </c>
      <c r="F238" s="5">
        <v>23</v>
      </c>
      <c r="G238" s="5">
        <v>0</v>
      </c>
      <c r="H238" s="5"/>
      <c r="I238" s="5"/>
      <c r="J238" s="6">
        <v>2019</v>
      </c>
      <c r="K238" s="7">
        <v>43609</v>
      </c>
      <c r="L238" s="7" t="str">
        <f t="shared" si="10"/>
        <v>2019144</v>
      </c>
      <c r="M238" s="8">
        <f t="shared" si="11"/>
        <v>144</v>
      </c>
      <c r="N238" s="5">
        <v>1159</v>
      </c>
      <c r="O238" s="5">
        <v>3</v>
      </c>
      <c r="P238" s="5">
        <v>-2</v>
      </c>
      <c r="Q238" s="10">
        <v>0</v>
      </c>
      <c r="R238" s="21">
        <v>28.1</v>
      </c>
      <c r="S238" s="21">
        <v>36.1</v>
      </c>
      <c r="T238" s="21">
        <v>34.4</v>
      </c>
      <c r="U238" s="9">
        <v>36.200000000000003</v>
      </c>
      <c r="V238" s="10">
        <f t="shared" si="12"/>
        <v>36.200000000000003</v>
      </c>
      <c r="W238" s="11">
        <v>1.2</v>
      </c>
      <c r="X238" s="5">
        <f>0.08+0.24+0.02+0.03+0.01+0.15</f>
        <v>0.53</v>
      </c>
      <c r="Y238">
        <v>2054.8757924686752</v>
      </c>
      <c r="Z238">
        <v>3.3324497672262412</v>
      </c>
      <c r="AA238">
        <v>99.86480941392189</v>
      </c>
      <c r="AB238" s="5"/>
    </row>
    <row r="239" spans="1:28" x14ac:dyDescent="0.25">
      <c r="A239" s="2">
        <v>237</v>
      </c>
      <c r="B239" s="5" t="s">
        <v>57</v>
      </c>
      <c r="C239" s="7" t="s">
        <v>283</v>
      </c>
      <c r="D239" s="5" t="s">
        <v>18</v>
      </c>
      <c r="E239" s="5" t="s">
        <v>19</v>
      </c>
      <c r="F239" s="5">
        <v>18</v>
      </c>
      <c r="G239" s="5">
        <v>1</v>
      </c>
      <c r="H239" s="5"/>
      <c r="I239" s="5"/>
      <c r="J239" s="6">
        <v>2019</v>
      </c>
      <c r="K239" s="7">
        <v>43609</v>
      </c>
      <c r="L239" s="7" t="str">
        <f t="shared" si="10"/>
        <v>2019144</v>
      </c>
      <c r="M239" s="8">
        <f t="shared" si="11"/>
        <v>144</v>
      </c>
      <c r="N239" s="5">
        <v>1201</v>
      </c>
      <c r="O239" s="5">
        <v>3</v>
      </c>
      <c r="P239" s="5">
        <v>-2</v>
      </c>
      <c r="Q239" s="10">
        <v>0.01</v>
      </c>
      <c r="R239" s="21">
        <v>28.8</v>
      </c>
      <c r="S239" s="21">
        <v>36.299999999999997</v>
      </c>
      <c r="T239" s="21">
        <v>38.9</v>
      </c>
      <c r="U239" s="9">
        <v>36.6</v>
      </c>
      <c r="V239" s="10">
        <f t="shared" si="12"/>
        <v>36.527924077994385</v>
      </c>
      <c r="W239" s="11">
        <v>2</v>
      </c>
      <c r="X239" s="5">
        <f>0.08+0.24+0.02+0.04</f>
        <v>0.38</v>
      </c>
      <c r="Y239">
        <v>2349.2836198887539</v>
      </c>
      <c r="Z239">
        <v>3.291083574688725</v>
      </c>
      <c r="AA239">
        <v>99.824451395759482</v>
      </c>
      <c r="AB239" s="5"/>
    </row>
    <row r="240" spans="1:28" x14ac:dyDescent="0.25">
      <c r="A240" s="2">
        <v>238</v>
      </c>
      <c r="B240" s="5" t="s">
        <v>57</v>
      </c>
      <c r="C240" s="7" t="s">
        <v>284</v>
      </c>
      <c r="D240" s="5" t="s">
        <v>18</v>
      </c>
      <c r="E240" s="5" t="s">
        <v>19</v>
      </c>
      <c r="F240" s="5">
        <v>22</v>
      </c>
      <c r="G240" s="5">
        <v>1</v>
      </c>
      <c r="H240" s="5"/>
      <c r="I240" s="5"/>
      <c r="J240" s="6">
        <v>2019</v>
      </c>
      <c r="K240" s="7">
        <v>43609</v>
      </c>
      <c r="L240" s="7" t="str">
        <f t="shared" si="10"/>
        <v>2019144</v>
      </c>
      <c r="M240" s="8">
        <f t="shared" si="11"/>
        <v>144</v>
      </c>
      <c r="N240" s="5">
        <v>1205</v>
      </c>
      <c r="O240" s="5">
        <v>3</v>
      </c>
      <c r="P240" s="5">
        <v>-2</v>
      </c>
      <c r="Q240" s="10">
        <v>0.01</v>
      </c>
      <c r="R240" s="21">
        <v>28.1</v>
      </c>
      <c r="S240" s="21">
        <v>36.299999999999997</v>
      </c>
      <c r="T240" s="21">
        <v>37</v>
      </c>
      <c r="U240" s="9">
        <v>36.5</v>
      </c>
      <c r="V240" s="10">
        <f t="shared" si="12"/>
        <v>36.451949385329591</v>
      </c>
      <c r="W240" s="11">
        <v>0.7</v>
      </c>
      <c r="X240" s="5">
        <v>0.67</v>
      </c>
      <c r="Y240">
        <v>2234.5371191743939</v>
      </c>
      <c r="Z240">
        <v>3.6498769196468972</v>
      </c>
      <c r="AA240">
        <v>99.986421991099249</v>
      </c>
      <c r="AB240" s="5" t="s">
        <v>438</v>
      </c>
    </row>
    <row r="241" spans="1:28" x14ac:dyDescent="0.25">
      <c r="A241" s="2">
        <v>239</v>
      </c>
      <c r="B241" s="5" t="s">
        <v>57</v>
      </c>
      <c r="C241" s="7" t="s">
        <v>285</v>
      </c>
      <c r="D241" s="5" t="s">
        <v>18</v>
      </c>
      <c r="E241" s="5" t="s">
        <v>19</v>
      </c>
      <c r="F241" s="5">
        <v>20</v>
      </c>
      <c r="G241" s="5">
        <v>1</v>
      </c>
      <c r="H241" s="5"/>
      <c r="I241" s="5"/>
      <c r="J241" s="6">
        <v>2019</v>
      </c>
      <c r="K241" s="7">
        <v>43609</v>
      </c>
      <c r="L241" s="7" t="str">
        <f t="shared" si="10"/>
        <v>2019144</v>
      </c>
      <c r="M241" s="8">
        <f t="shared" si="11"/>
        <v>144</v>
      </c>
      <c r="N241" s="5">
        <v>1217</v>
      </c>
      <c r="O241" s="5">
        <v>3</v>
      </c>
      <c r="P241" s="5">
        <v>-2</v>
      </c>
      <c r="Q241" s="10">
        <v>0.05</v>
      </c>
      <c r="R241" s="21">
        <v>27</v>
      </c>
      <c r="S241" s="21">
        <v>34.5</v>
      </c>
      <c r="T241" s="21">
        <v>37.9</v>
      </c>
      <c r="U241" s="9">
        <v>34.4</v>
      </c>
      <c r="V241" s="10">
        <f t="shared" si="12"/>
        <v>34.441421356237313</v>
      </c>
      <c r="W241" s="11">
        <v>0.7</v>
      </c>
      <c r="X241" s="5">
        <f>0.08+0.24+0.02+0.03+0.01+0.15</f>
        <v>0.53</v>
      </c>
      <c r="Y241">
        <v>2072.738425258216</v>
      </c>
      <c r="Z241">
        <v>2.786016178230371</v>
      </c>
      <c r="AA241">
        <v>97.677871712735168</v>
      </c>
      <c r="AB241" s="5"/>
    </row>
    <row r="242" spans="1:28" x14ac:dyDescent="0.25">
      <c r="A242" s="2">
        <v>240</v>
      </c>
      <c r="B242" s="5" t="s">
        <v>57</v>
      </c>
      <c r="C242" s="7" t="s">
        <v>286</v>
      </c>
      <c r="D242" s="5" t="s">
        <v>18</v>
      </c>
      <c r="E242" s="5" t="s">
        <v>19</v>
      </c>
      <c r="F242" s="5">
        <v>19</v>
      </c>
      <c r="G242" s="5">
        <v>1</v>
      </c>
      <c r="H242" s="5"/>
      <c r="I242" s="5"/>
      <c r="J242" s="6">
        <v>2019</v>
      </c>
      <c r="K242" s="7">
        <v>43609</v>
      </c>
      <c r="L242" s="7" t="str">
        <f t="shared" si="10"/>
        <v>2019144</v>
      </c>
      <c r="M242" s="8">
        <f t="shared" si="11"/>
        <v>144</v>
      </c>
      <c r="N242" s="5">
        <v>1220</v>
      </c>
      <c r="O242" s="5">
        <v>3</v>
      </c>
      <c r="P242" s="5">
        <v>-2</v>
      </c>
      <c r="Q242" s="10">
        <v>0</v>
      </c>
      <c r="R242" s="21">
        <v>26.8</v>
      </c>
      <c r="S242" s="21">
        <v>34.4</v>
      </c>
      <c r="T242" s="21">
        <v>38.200000000000003</v>
      </c>
      <c r="U242" s="9">
        <v>34.299999999999997</v>
      </c>
      <c r="V242" s="10">
        <f t="shared" si="12"/>
        <v>34.299999999999997</v>
      </c>
      <c r="W242" s="11">
        <v>1</v>
      </c>
      <c r="X242" s="5">
        <f>0.29+0.15+0.01+0.02+0.03</f>
        <v>0.5</v>
      </c>
      <c r="Y242">
        <v>2077.5838001752631</v>
      </c>
      <c r="Z242">
        <v>3.0605050200672621</v>
      </c>
      <c r="AA242">
        <v>99.348759494737337</v>
      </c>
      <c r="AB242" s="5"/>
    </row>
    <row r="243" spans="1:28" x14ac:dyDescent="0.25">
      <c r="A243" s="2">
        <v>241</v>
      </c>
      <c r="B243" s="5" t="s">
        <v>57</v>
      </c>
      <c r="C243" s="7" t="s">
        <v>287</v>
      </c>
      <c r="D243" s="5" t="s">
        <v>18</v>
      </c>
      <c r="E243" s="5" t="s">
        <v>19</v>
      </c>
      <c r="F243" s="5">
        <v>19</v>
      </c>
      <c r="G243" s="5">
        <v>1</v>
      </c>
      <c r="H243" s="5"/>
      <c r="I243" s="5"/>
      <c r="J243" s="6">
        <v>2019</v>
      </c>
      <c r="K243" s="7">
        <v>43609</v>
      </c>
      <c r="L243" s="7" t="str">
        <f t="shared" si="10"/>
        <v>2019144</v>
      </c>
      <c r="M243" s="8">
        <f t="shared" si="11"/>
        <v>144</v>
      </c>
      <c r="N243" s="5">
        <v>1223</v>
      </c>
      <c r="O243" s="5">
        <v>3</v>
      </c>
      <c r="P243" s="5">
        <v>-2</v>
      </c>
      <c r="Q243" s="10">
        <v>0.03</v>
      </c>
      <c r="R243" s="21">
        <v>26.6</v>
      </c>
      <c r="S243" s="21">
        <v>34.299999999999997</v>
      </c>
      <c r="T243" s="21">
        <v>36.200000000000003</v>
      </c>
      <c r="U243" s="9">
        <v>34.1</v>
      </c>
      <c r="V243" s="10">
        <f t="shared" si="12"/>
        <v>34.170777873572909</v>
      </c>
      <c r="W243" s="11">
        <v>1</v>
      </c>
      <c r="X243" s="5">
        <v>0.67</v>
      </c>
      <c r="Y243">
        <v>1957.906200846704</v>
      </c>
      <c r="Z243">
        <v>2.978865819263723</v>
      </c>
      <c r="AA243">
        <v>99.019696041972708</v>
      </c>
      <c r="AB243" s="5"/>
    </row>
    <row r="244" spans="1:28" x14ac:dyDescent="0.25">
      <c r="A244" s="2">
        <v>242</v>
      </c>
      <c r="B244" s="5" t="s">
        <v>57</v>
      </c>
      <c r="C244" s="7" t="s">
        <v>288</v>
      </c>
      <c r="D244" s="5" t="s">
        <v>18</v>
      </c>
      <c r="E244" s="5" t="s">
        <v>19</v>
      </c>
      <c r="F244" s="5">
        <v>16</v>
      </c>
      <c r="G244" s="5">
        <v>0</v>
      </c>
      <c r="H244" s="5"/>
      <c r="I244" s="5"/>
      <c r="J244" s="6">
        <v>2019</v>
      </c>
      <c r="K244" s="7">
        <v>43609</v>
      </c>
      <c r="L244" s="7" t="str">
        <f t="shared" si="10"/>
        <v>2019144</v>
      </c>
      <c r="M244" s="8">
        <f t="shared" si="11"/>
        <v>144</v>
      </c>
      <c r="N244" s="5">
        <v>1225</v>
      </c>
      <c r="O244" s="5">
        <v>3</v>
      </c>
      <c r="P244" s="5">
        <v>-2</v>
      </c>
      <c r="Q244" s="10">
        <v>0.01</v>
      </c>
      <c r="R244" s="21">
        <v>26.5</v>
      </c>
      <c r="S244" s="21">
        <v>34</v>
      </c>
      <c r="T244" s="21">
        <v>37.299999999999997</v>
      </c>
      <c r="U244" s="9">
        <v>33.799999999999997</v>
      </c>
      <c r="V244" s="10">
        <f t="shared" si="12"/>
        <v>33.848050614670406</v>
      </c>
      <c r="W244" s="11">
        <v>1</v>
      </c>
      <c r="X244" s="5">
        <v>0.38</v>
      </c>
      <c r="Y244">
        <v>1984.019091543671</v>
      </c>
      <c r="Z244">
        <v>2.9081024981792529</v>
      </c>
      <c r="AA244">
        <v>98.632539577924064</v>
      </c>
      <c r="AB244" s="5"/>
    </row>
    <row r="245" spans="1:28" x14ac:dyDescent="0.25">
      <c r="A245" s="2">
        <v>243</v>
      </c>
      <c r="B245" s="5" t="s">
        <v>57</v>
      </c>
      <c r="C245" s="7" t="s">
        <v>289</v>
      </c>
      <c r="D245" s="5" t="s">
        <v>18</v>
      </c>
      <c r="E245" s="5" t="s">
        <v>19</v>
      </c>
      <c r="F245" s="5">
        <v>18</v>
      </c>
      <c r="G245" s="5">
        <v>0</v>
      </c>
      <c r="H245" s="5"/>
      <c r="I245" s="5"/>
      <c r="J245" s="6">
        <v>2019</v>
      </c>
      <c r="K245" s="7">
        <v>43609</v>
      </c>
      <c r="L245" s="7" t="str">
        <f t="shared" si="10"/>
        <v>2019144</v>
      </c>
      <c r="M245" s="8">
        <f t="shared" si="11"/>
        <v>144</v>
      </c>
      <c r="N245" s="5">
        <v>1227</v>
      </c>
      <c r="O245" s="5">
        <v>3</v>
      </c>
      <c r="P245" s="5">
        <v>-2</v>
      </c>
      <c r="Q245" s="10">
        <v>0.01</v>
      </c>
      <c r="R245" s="21">
        <v>26.4</v>
      </c>
      <c r="S245" s="21">
        <v>33.799999999999997</v>
      </c>
      <c r="T245" s="21">
        <v>30.6</v>
      </c>
      <c r="U245" s="9">
        <v>33.6</v>
      </c>
      <c r="V245" s="10">
        <f t="shared" si="12"/>
        <v>33.64805061467041</v>
      </c>
      <c r="W245" s="11">
        <v>1.2</v>
      </c>
      <c r="X245" s="5">
        <f>0.29+0.13+0.02+0.04</f>
        <v>0.48</v>
      </c>
      <c r="Y245">
        <v>1609.6026103948111</v>
      </c>
      <c r="Z245">
        <v>2.6173646829710022</v>
      </c>
      <c r="AA245">
        <v>95.573781838421056</v>
      </c>
      <c r="AB245" s="5"/>
    </row>
    <row r="246" spans="1:28" x14ac:dyDescent="0.25">
      <c r="A246" s="2">
        <v>244</v>
      </c>
      <c r="B246" s="5" t="s">
        <v>57</v>
      </c>
      <c r="C246" s="7" t="s">
        <v>290</v>
      </c>
      <c r="D246" s="5" t="s">
        <v>18</v>
      </c>
      <c r="E246" s="5" t="s">
        <v>19</v>
      </c>
      <c r="F246" s="5">
        <v>19</v>
      </c>
      <c r="G246" s="5">
        <v>0</v>
      </c>
      <c r="H246" s="5"/>
      <c r="I246" s="5"/>
      <c r="J246" s="6">
        <v>2019</v>
      </c>
      <c r="K246" s="7">
        <v>43609</v>
      </c>
      <c r="L246" s="7" t="str">
        <f t="shared" si="10"/>
        <v>2019144</v>
      </c>
      <c r="M246" s="8">
        <f t="shared" si="11"/>
        <v>144</v>
      </c>
      <c r="N246" s="5">
        <v>1230</v>
      </c>
      <c r="O246" s="5">
        <v>3</v>
      </c>
      <c r="P246" s="5">
        <v>-2</v>
      </c>
      <c r="Q246" s="10">
        <v>0</v>
      </c>
      <c r="R246" s="21">
        <v>26.9</v>
      </c>
      <c r="S246" s="21">
        <v>33.799999999999997</v>
      </c>
      <c r="T246" s="21">
        <v>38.4</v>
      </c>
      <c r="U246" s="9">
        <v>33.700000000000003</v>
      </c>
      <c r="V246" s="10">
        <f t="shared" si="12"/>
        <v>33.700000000000003</v>
      </c>
      <c r="W246" s="11">
        <v>1</v>
      </c>
      <c r="X246" s="5">
        <f>0.08+0.24+0.02+0.04</f>
        <v>0.38</v>
      </c>
      <c r="Y246">
        <v>2019.893471867998</v>
      </c>
      <c r="Z246">
        <v>2.8791404196202621</v>
      </c>
      <c r="AA246">
        <v>98.441704248378926</v>
      </c>
      <c r="AB246" s="5"/>
    </row>
    <row r="247" spans="1:28" x14ac:dyDescent="0.25">
      <c r="A247" s="2">
        <v>245</v>
      </c>
      <c r="B247" s="5" t="s">
        <v>57</v>
      </c>
      <c r="C247" s="7" t="s">
        <v>291</v>
      </c>
      <c r="D247" s="5" t="s">
        <v>18</v>
      </c>
      <c r="E247" s="5" t="s">
        <v>19</v>
      </c>
      <c r="F247" s="5">
        <v>18</v>
      </c>
      <c r="G247" s="5">
        <v>0</v>
      </c>
      <c r="H247" s="5"/>
      <c r="I247" s="5"/>
      <c r="J247" s="6">
        <v>2019</v>
      </c>
      <c r="K247" s="7">
        <v>43609</v>
      </c>
      <c r="L247" s="7" t="str">
        <f t="shared" si="10"/>
        <v>2019144</v>
      </c>
      <c r="M247" s="8">
        <f t="shared" si="11"/>
        <v>144</v>
      </c>
      <c r="N247" s="5">
        <v>1232</v>
      </c>
      <c r="O247" s="5">
        <v>3</v>
      </c>
      <c r="P247" s="5">
        <v>-2</v>
      </c>
      <c r="Q247" s="10">
        <v>0</v>
      </c>
      <c r="R247" s="21">
        <v>26.4</v>
      </c>
      <c r="S247" s="21">
        <v>33.799999999999997</v>
      </c>
      <c r="T247" s="21">
        <v>38.6</v>
      </c>
      <c r="U247" s="9">
        <v>33.700000000000003</v>
      </c>
      <c r="V247" s="10">
        <f t="shared" si="12"/>
        <v>33.700000000000003</v>
      </c>
      <c r="W247" s="11">
        <v>1</v>
      </c>
      <c r="X247" s="5">
        <f>0.08+0.24+0.02+0.04</f>
        <v>0.38</v>
      </c>
      <c r="Y247">
        <v>2030.4137503673101</v>
      </c>
      <c r="Z247">
        <v>2.8819169233843702</v>
      </c>
      <c r="AA247">
        <v>98.460885983182692</v>
      </c>
      <c r="AB247" s="5"/>
    </row>
    <row r="248" spans="1:28" x14ac:dyDescent="0.25">
      <c r="A248" s="2">
        <v>246</v>
      </c>
      <c r="B248" s="5" t="s">
        <v>57</v>
      </c>
      <c r="C248" s="7" t="s">
        <v>292</v>
      </c>
      <c r="D248" s="5" t="s">
        <v>18</v>
      </c>
      <c r="E248" s="5" t="s">
        <v>19</v>
      </c>
      <c r="F248" s="5">
        <v>18</v>
      </c>
      <c r="G248" s="5">
        <v>0</v>
      </c>
      <c r="H248" s="5"/>
      <c r="I248" s="5"/>
      <c r="J248" s="6">
        <v>2019</v>
      </c>
      <c r="K248" s="7">
        <v>43606</v>
      </c>
      <c r="L248" s="7" t="str">
        <f t="shared" si="10"/>
        <v>2019141</v>
      </c>
      <c r="M248" s="8">
        <f t="shared" si="11"/>
        <v>141</v>
      </c>
      <c r="N248" s="5">
        <v>1650</v>
      </c>
      <c r="O248" s="5">
        <v>0</v>
      </c>
      <c r="P248" s="5">
        <v>0</v>
      </c>
      <c r="Q248" s="10">
        <v>0.01</v>
      </c>
      <c r="R248" s="21">
        <v>25</v>
      </c>
      <c r="S248" s="21">
        <v>33.1</v>
      </c>
      <c r="T248" s="21">
        <v>29.1</v>
      </c>
      <c r="U248" s="9">
        <v>32.799999999999997</v>
      </c>
      <c r="V248" s="10">
        <f t="shared" si="12"/>
        <v>32.872075922005607</v>
      </c>
      <c r="W248" s="11">
        <v>1.2</v>
      </c>
      <c r="X248" s="5">
        <f>0.08+0.06+0.02+0.04</f>
        <v>0.2</v>
      </c>
      <c r="Y248">
        <v>1471.9553660006641</v>
      </c>
      <c r="Z248">
        <v>2.358807238311702</v>
      </c>
      <c r="AA248">
        <v>89.991115734821989</v>
      </c>
      <c r="AB248" s="5"/>
    </row>
    <row r="249" spans="1:28" x14ac:dyDescent="0.25">
      <c r="A249" s="2">
        <v>247</v>
      </c>
      <c r="B249" s="5" t="s">
        <v>57</v>
      </c>
      <c r="C249" s="7" t="s">
        <v>293</v>
      </c>
      <c r="D249" s="5" t="s">
        <v>18</v>
      </c>
      <c r="E249" s="5" t="s">
        <v>19</v>
      </c>
      <c r="F249" s="5">
        <v>19</v>
      </c>
      <c r="G249" s="5">
        <v>0</v>
      </c>
      <c r="H249" s="5"/>
      <c r="I249" s="5"/>
      <c r="J249" s="6">
        <v>2019</v>
      </c>
      <c r="K249" s="7">
        <v>43606</v>
      </c>
      <c r="L249" s="7" t="str">
        <f t="shared" si="10"/>
        <v>2019141</v>
      </c>
      <c r="M249" s="8">
        <f t="shared" si="11"/>
        <v>141</v>
      </c>
      <c r="N249" s="5">
        <v>1635</v>
      </c>
      <c r="O249" s="5">
        <v>0</v>
      </c>
      <c r="P249" s="5">
        <v>0</v>
      </c>
      <c r="Q249" s="10">
        <v>0</v>
      </c>
      <c r="R249" s="21">
        <v>25</v>
      </c>
      <c r="S249" s="21">
        <v>33.200000000000003</v>
      </c>
      <c r="T249" s="21">
        <v>30.6</v>
      </c>
      <c r="U249" s="32">
        <v>33</v>
      </c>
      <c r="V249" s="10">
        <f t="shared" si="12"/>
        <v>33</v>
      </c>
      <c r="W249" s="11">
        <v>2</v>
      </c>
      <c r="X249" s="5">
        <f>0.08+0.24+0.02+0.04</f>
        <v>0.38</v>
      </c>
      <c r="Y249">
        <v>1556.5260927904001</v>
      </c>
      <c r="Z249">
        <v>2.5222771021503849</v>
      </c>
      <c r="AA249">
        <v>93.886221082306193</v>
      </c>
      <c r="AB249" s="5"/>
    </row>
    <row r="250" spans="1:28" x14ac:dyDescent="0.25">
      <c r="A250" s="2">
        <v>248</v>
      </c>
      <c r="B250" s="5" t="s">
        <v>57</v>
      </c>
      <c r="C250" s="7" t="s">
        <v>294</v>
      </c>
      <c r="D250" s="5" t="s">
        <v>18</v>
      </c>
      <c r="E250" s="5" t="s">
        <v>19</v>
      </c>
      <c r="F250" s="5">
        <v>21</v>
      </c>
      <c r="G250" s="5">
        <v>0</v>
      </c>
      <c r="H250" s="5"/>
      <c r="I250" s="5"/>
      <c r="J250" s="6">
        <v>2019</v>
      </c>
      <c r="K250" s="7">
        <v>43606</v>
      </c>
      <c r="L250" s="7" t="str">
        <f t="shared" si="10"/>
        <v>2019141</v>
      </c>
      <c r="M250" s="8">
        <f t="shared" si="11"/>
        <v>141</v>
      </c>
      <c r="N250" s="5">
        <v>1625</v>
      </c>
      <c r="O250" s="5">
        <v>3</v>
      </c>
      <c r="P250" s="5">
        <v>-2</v>
      </c>
      <c r="Q250" s="10">
        <v>0.01</v>
      </c>
      <c r="R250" s="21">
        <v>25</v>
      </c>
      <c r="S250" s="21">
        <v>33.1</v>
      </c>
      <c r="T250" s="21">
        <v>30.1</v>
      </c>
      <c r="U250" s="32">
        <v>32.9</v>
      </c>
      <c r="V250" s="10">
        <f t="shared" si="12"/>
        <v>32.948050614670407</v>
      </c>
      <c r="W250" s="11">
        <v>1</v>
      </c>
      <c r="X250" s="5">
        <f>0.08+0.06+0.02+0.04</f>
        <v>0.2</v>
      </c>
      <c r="Y250">
        <v>1522.5380246261161</v>
      </c>
      <c r="Z250">
        <v>2.437001720985676</v>
      </c>
      <c r="AA250">
        <v>92.018535473710514</v>
      </c>
      <c r="AB250" s="5"/>
    </row>
    <row r="251" spans="1:28" x14ac:dyDescent="0.25">
      <c r="A251" s="2">
        <v>249</v>
      </c>
      <c r="B251" s="5" t="s">
        <v>57</v>
      </c>
      <c r="C251" s="7" t="s">
        <v>295</v>
      </c>
      <c r="D251" s="5" t="s">
        <v>18</v>
      </c>
      <c r="E251" s="5" t="s">
        <v>19</v>
      </c>
      <c r="F251" s="5">
        <v>24</v>
      </c>
      <c r="G251" s="5">
        <v>0</v>
      </c>
      <c r="H251" s="5"/>
      <c r="I251" s="5"/>
      <c r="J251" s="6">
        <v>2019</v>
      </c>
      <c r="K251" s="7">
        <v>43608</v>
      </c>
      <c r="L251" s="7" t="str">
        <f t="shared" si="10"/>
        <v>2019143</v>
      </c>
      <c r="M251" s="8">
        <f t="shared" si="11"/>
        <v>143</v>
      </c>
      <c r="N251" s="5">
        <v>1459</v>
      </c>
      <c r="O251" s="5">
        <v>4</v>
      </c>
      <c r="P251" s="5">
        <v>-2</v>
      </c>
      <c r="Q251" s="10">
        <v>0.01</v>
      </c>
      <c r="R251" s="21">
        <v>27.9</v>
      </c>
      <c r="S251" s="21">
        <v>37.4</v>
      </c>
      <c r="T251" s="21">
        <v>23.4</v>
      </c>
      <c r="U251" s="32">
        <v>27.7</v>
      </c>
      <c r="V251" s="10">
        <f t="shared" si="12"/>
        <v>30.030454811514804</v>
      </c>
      <c r="W251" s="11">
        <v>2</v>
      </c>
      <c r="X251" s="5">
        <f>0.08+0.24+0.02+0.04</f>
        <v>0.38</v>
      </c>
      <c r="Y251">
        <v>1500.551075765567</v>
      </c>
      <c r="Z251">
        <v>2.357954684267046</v>
      </c>
      <c r="AA251">
        <v>89.967305117654092</v>
      </c>
      <c r="AB251" s="5"/>
    </row>
    <row r="252" spans="1:28" x14ac:dyDescent="0.25">
      <c r="A252" s="2">
        <v>250</v>
      </c>
      <c r="B252" s="5" t="s">
        <v>57</v>
      </c>
      <c r="C252" s="7" t="s">
        <v>296</v>
      </c>
      <c r="D252" s="5" t="s">
        <v>18</v>
      </c>
      <c r="E252" s="5" t="s">
        <v>19</v>
      </c>
      <c r="F252" s="5">
        <v>33</v>
      </c>
      <c r="G252" s="5">
        <v>1</v>
      </c>
      <c r="H252" s="5"/>
      <c r="I252" s="5"/>
      <c r="J252" s="6">
        <v>2019</v>
      </c>
      <c r="K252" s="7">
        <v>43608</v>
      </c>
      <c r="L252" s="7" t="str">
        <f t="shared" si="10"/>
        <v>2019143</v>
      </c>
      <c r="M252" s="8">
        <f t="shared" si="11"/>
        <v>143</v>
      </c>
      <c r="N252" s="5">
        <v>1501</v>
      </c>
      <c r="O252" s="5">
        <v>3</v>
      </c>
      <c r="P252" s="5">
        <v>-2</v>
      </c>
      <c r="Q252" s="10">
        <v>0.04</v>
      </c>
      <c r="R252" s="21">
        <v>28.8</v>
      </c>
      <c r="S252" s="21">
        <v>27.5</v>
      </c>
      <c r="T252" s="21">
        <v>34.5</v>
      </c>
      <c r="U252" s="32">
        <v>38</v>
      </c>
      <c r="V252" s="10">
        <f t="shared" si="12"/>
        <v>33.932028189410666</v>
      </c>
      <c r="W252" s="11">
        <v>0.7</v>
      </c>
      <c r="X252" s="5">
        <f>0.29+0.15+0.02+0.03</f>
        <v>0.49</v>
      </c>
      <c r="Y252">
        <v>1266.546749113882</v>
      </c>
      <c r="Z252">
        <v>1.9548652700503439</v>
      </c>
      <c r="AA252">
        <v>74.682258818372759</v>
      </c>
      <c r="AB252" s="5"/>
    </row>
    <row r="253" spans="1:28" x14ac:dyDescent="0.25">
      <c r="A253" s="2">
        <v>251</v>
      </c>
      <c r="B253" s="5" t="s">
        <v>57</v>
      </c>
      <c r="C253" s="7" t="s">
        <v>297</v>
      </c>
      <c r="D253" s="5" t="s">
        <v>18</v>
      </c>
      <c r="E253" s="5" t="s">
        <v>19</v>
      </c>
      <c r="F253" s="5">
        <v>19</v>
      </c>
      <c r="G253" s="5">
        <v>0</v>
      </c>
      <c r="H253" s="5"/>
      <c r="I253" s="5"/>
      <c r="J253" s="6">
        <v>2019</v>
      </c>
      <c r="K253" s="7">
        <v>43608</v>
      </c>
      <c r="L253" s="7" t="str">
        <f t="shared" si="10"/>
        <v>2019143</v>
      </c>
      <c r="M253" s="8">
        <f t="shared" si="11"/>
        <v>143</v>
      </c>
      <c r="N253" s="5">
        <v>1453</v>
      </c>
      <c r="O253" s="5">
        <v>3</v>
      </c>
      <c r="P253" s="5">
        <v>-2</v>
      </c>
      <c r="Q253" s="10">
        <v>0.05</v>
      </c>
      <c r="R253" s="21">
        <v>28.7</v>
      </c>
      <c r="S253" s="21">
        <v>37.700000000000003</v>
      </c>
      <c r="T253" s="21">
        <v>20.100000000000001</v>
      </c>
      <c r="U253" s="32">
        <v>38.1</v>
      </c>
      <c r="V253" s="10">
        <f t="shared" si="12"/>
        <v>37.934314575050763</v>
      </c>
      <c r="W253" s="11">
        <v>2</v>
      </c>
      <c r="X253" s="5">
        <f>0.08+0.24+0.02+0.04</f>
        <v>0.38</v>
      </c>
      <c r="Y253">
        <v>1310.083897375996</v>
      </c>
      <c r="Z253">
        <v>3.4057036295435719</v>
      </c>
      <c r="AA253">
        <v>99.916622946055497</v>
      </c>
      <c r="AB253" s="5"/>
    </row>
    <row r="254" spans="1:28" x14ac:dyDescent="0.25">
      <c r="A254" s="2">
        <v>252</v>
      </c>
      <c r="B254" s="5" t="s">
        <v>57</v>
      </c>
      <c r="C254" s="7" t="s">
        <v>298</v>
      </c>
      <c r="D254" s="5" t="s">
        <v>18</v>
      </c>
      <c r="E254" s="5" t="s">
        <v>19</v>
      </c>
      <c r="F254" s="5">
        <v>21</v>
      </c>
      <c r="G254" s="5">
        <v>1</v>
      </c>
      <c r="H254" s="5"/>
      <c r="I254" s="5"/>
      <c r="J254" s="6">
        <v>2019</v>
      </c>
      <c r="K254" s="7">
        <v>43608</v>
      </c>
      <c r="L254" s="7" t="str">
        <f t="shared" si="10"/>
        <v>2019143</v>
      </c>
      <c r="M254" s="8">
        <f t="shared" si="11"/>
        <v>143</v>
      </c>
      <c r="N254" s="5">
        <v>1511</v>
      </c>
      <c r="O254" s="5">
        <v>3</v>
      </c>
      <c r="P254" s="5">
        <v>-2</v>
      </c>
      <c r="Q254" s="10">
        <v>0.01</v>
      </c>
      <c r="R254" s="21">
        <v>27.8</v>
      </c>
      <c r="S254" s="21">
        <v>38</v>
      </c>
      <c r="T254" s="21">
        <v>21.1</v>
      </c>
      <c r="U254" s="32">
        <v>38</v>
      </c>
      <c r="V254" s="10">
        <f t="shared" si="12"/>
        <v>37.999999999999993</v>
      </c>
      <c r="W254" s="11">
        <v>1.2</v>
      </c>
      <c r="X254" s="11">
        <f>0.29+0.02+0.15+0.02+0.03</f>
        <v>0.51</v>
      </c>
      <c r="Y254">
        <v>1397.7780879525101</v>
      </c>
      <c r="Z254">
        <v>3.6986881071656819</v>
      </c>
      <c r="AA254">
        <v>99.990924830590188</v>
      </c>
      <c r="AB254" s="5"/>
    </row>
    <row r="255" spans="1:28" x14ac:dyDescent="0.25">
      <c r="A255" s="2">
        <v>253</v>
      </c>
      <c r="B255" s="5" t="s">
        <v>57</v>
      </c>
      <c r="C255" s="7" t="s">
        <v>299</v>
      </c>
      <c r="D255" s="5" t="s">
        <v>18</v>
      </c>
      <c r="E255" s="5" t="s">
        <v>19</v>
      </c>
      <c r="F255" s="5">
        <v>32</v>
      </c>
      <c r="G255" s="5">
        <v>0</v>
      </c>
      <c r="H255" s="5"/>
      <c r="I255" s="5"/>
      <c r="J255" s="6">
        <v>2019</v>
      </c>
      <c r="K255" s="7">
        <v>43608</v>
      </c>
      <c r="L255" s="7" t="str">
        <f t="shared" si="10"/>
        <v>2019143</v>
      </c>
      <c r="M255" s="8">
        <f t="shared" si="11"/>
        <v>143</v>
      </c>
      <c r="N255" s="5">
        <v>1519</v>
      </c>
      <c r="O255" s="5">
        <v>3</v>
      </c>
      <c r="P255" s="5">
        <v>-2</v>
      </c>
      <c r="Q255" s="10">
        <v>0.01</v>
      </c>
      <c r="R255" s="21">
        <v>27.7</v>
      </c>
      <c r="S255" s="21">
        <v>37.9</v>
      </c>
      <c r="T255" s="21">
        <v>20.2</v>
      </c>
      <c r="U255" s="9">
        <v>37.799999999999997</v>
      </c>
      <c r="V255" s="10">
        <f t="shared" si="12"/>
        <v>37.824025307335198</v>
      </c>
      <c r="W255" s="11">
        <v>1</v>
      </c>
      <c r="X255" s="5">
        <f>0.08+0.24+0.02+0.04</f>
        <v>0.38</v>
      </c>
      <c r="Y255">
        <v>1330.938363506481</v>
      </c>
      <c r="Z255">
        <v>4.1412032715568499</v>
      </c>
      <c r="AA255">
        <v>99.999881954431544</v>
      </c>
      <c r="AB255" s="5"/>
    </row>
    <row r="256" spans="1:28" x14ac:dyDescent="0.25">
      <c r="A256" s="2">
        <v>254</v>
      </c>
      <c r="B256" s="5" t="s">
        <v>57</v>
      </c>
      <c r="C256" s="7" t="s">
        <v>300</v>
      </c>
      <c r="D256" s="5" t="s">
        <v>18</v>
      </c>
      <c r="E256" s="5" t="s">
        <v>19</v>
      </c>
      <c r="F256" s="5">
        <v>18</v>
      </c>
      <c r="G256" s="5">
        <v>1</v>
      </c>
      <c r="H256" s="5"/>
      <c r="I256" s="5"/>
      <c r="J256" s="6">
        <v>2019</v>
      </c>
      <c r="K256" s="7">
        <v>43608</v>
      </c>
      <c r="L256" s="7" t="str">
        <f t="shared" si="10"/>
        <v>2019143</v>
      </c>
      <c r="M256" s="8">
        <f t="shared" si="11"/>
        <v>143</v>
      </c>
      <c r="N256" s="5">
        <v>1516</v>
      </c>
      <c r="O256" s="5">
        <v>3</v>
      </c>
      <c r="P256" s="5">
        <v>-2</v>
      </c>
      <c r="Q256" s="10">
        <v>0.02</v>
      </c>
      <c r="R256" s="21">
        <v>28.6</v>
      </c>
      <c r="S256" s="21">
        <v>38.1</v>
      </c>
      <c r="T256" s="21">
        <v>26</v>
      </c>
      <c r="U256" s="9">
        <v>38.1</v>
      </c>
      <c r="V256" s="10">
        <f t="shared" si="12"/>
        <v>38.100000000000009</v>
      </c>
      <c r="W256" s="11">
        <v>2</v>
      </c>
      <c r="X256" s="5">
        <f>0.08+0.24+0.02+0.04+0.15</f>
        <v>0.53</v>
      </c>
      <c r="Y256">
        <v>1731.715775806249</v>
      </c>
      <c r="Z256">
        <v>3.3915641430141461</v>
      </c>
      <c r="AA256">
        <v>99.908278058479141</v>
      </c>
      <c r="AB256" s="5"/>
    </row>
    <row r="257" spans="1:28" x14ac:dyDescent="0.25">
      <c r="A257" s="2">
        <v>255</v>
      </c>
      <c r="B257" s="5" t="s">
        <v>57</v>
      </c>
      <c r="C257" s="7" t="s">
        <v>301</v>
      </c>
      <c r="D257" s="5" t="s">
        <v>18</v>
      </c>
      <c r="E257" s="5" t="s">
        <v>19</v>
      </c>
      <c r="F257" s="5">
        <v>23</v>
      </c>
      <c r="G257" s="5">
        <v>0</v>
      </c>
      <c r="H257" s="5"/>
      <c r="I257" s="5"/>
      <c r="J257" s="6">
        <v>2019</v>
      </c>
      <c r="K257" s="7">
        <v>43605</v>
      </c>
      <c r="L257" s="7" t="str">
        <f t="shared" si="10"/>
        <v>2019140</v>
      </c>
      <c r="M257" s="8">
        <f t="shared" si="11"/>
        <v>140</v>
      </c>
      <c r="N257" s="5">
        <v>1055</v>
      </c>
      <c r="O257" s="5">
        <v>4</v>
      </c>
      <c r="P257" s="5">
        <v>-1</v>
      </c>
      <c r="Q257" s="10">
        <v>0</v>
      </c>
      <c r="R257" s="21">
        <v>25.2</v>
      </c>
      <c r="S257" s="21">
        <v>33.200000000000003</v>
      </c>
      <c r="T257" s="21">
        <v>33.5</v>
      </c>
      <c r="U257" s="32">
        <v>33</v>
      </c>
      <c r="V257" s="10">
        <f t="shared" si="12"/>
        <v>33</v>
      </c>
      <c r="W257" s="11">
        <v>2</v>
      </c>
      <c r="X257" s="5">
        <v>0.12</v>
      </c>
      <c r="Y257">
        <v>1704.0400035450459</v>
      </c>
      <c r="Z257">
        <v>2.5773245015522539</v>
      </c>
      <c r="AA257">
        <v>94.911561218508737</v>
      </c>
      <c r="AB257" s="5"/>
    </row>
    <row r="258" spans="1:28" x14ac:dyDescent="0.25">
      <c r="A258" s="2">
        <v>256</v>
      </c>
      <c r="B258" s="5" t="s">
        <v>57</v>
      </c>
      <c r="C258" s="7" t="s">
        <v>302</v>
      </c>
      <c r="D258" s="5" t="s">
        <v>18</v>
      </c>
      <c r="E258" s="5" t="s">
        <v>19</v>
      </c>
      <c r="F258" s="5">
        <v>18</v>
      </c>
      <c r="G258" s="5">
        <v>0</v>
      </c>
      <c r="H258" s="5"/>
      <c r="I258" s="5"/>
      <c r="J258" s="6">
        <v>2019</v>
      </c>
      <c r="K258" s="7">
        <v>43605</v>
      </c>
      <c r="L258" s="7" t="str">
        <f t="shared" si="10"/>
        <v>2019140</v>
      </c>
      <c r="M258" s="8">
        <f t="shared" si="11"/>
        <v>140</v>
      </c>
      <c r="N258" s="5">
        <v>1059</v>
      </c>
      <c r="O258" s="5">
        <v>4</v>
      </c>
      <c r="P258" s="5">
        <v>-1</v>
      </c>
      <c r="Q258" s="10">
        <v>0</v>
      </c>
      <c r="R258" s="21">
        <v>25</v>
      </c>
      <c r="S258" s="21">
        <v>33</v>
      </c>
      <c r="T258" s="21">
        <v>30.5</v>
      </c>
      <c r="U258" s="32">
        <v>32.700000000000003</v>
      </c>
      <c r="V258" s="10">
        <f t="shared" si="12"/>
        <v>32.700000000000003</v>
      </c>
      <c r="W258" s="11">
        <v>2</v>
      </c>
      <c r="X258" s="5">
        <v>0.38</v>
      </c>
      <c r="Y258">
        <v>1534.144842064881</v>
      </c>
      <c r="Z258">
        <v>2.4902181236246639</v>
      </c>
      <c r="AA258">
        <v>93.224914969775199</v>
      </c>
      <c r="AB258" s="5"/>
    </row>
    <row r="259" spans="1:28" x14ac:dyDescent="0.25">
      <c r="A259" s="2">
        <v>257</v>
      </c>
      <c r="B259" s="5" t="s">
        <v>57</v>
      </c>
      <c r="C259" s="7" t="s">
        <v>303</v>
      </c>
      <c r="D259" s="5" t="s">
        <v>18</v>
      </c>
      <c r="E259" s="5" t="s">
        <v>19</v>
      </c>
      <c r="F259" s="5">
        <v>23</v>
      </c>
      <c r="G259" s="5">
        <v>0</v>
      </c>
      <c r="H259" s="5"/>
      <c r="I259" s="5"/>
      <c r="J259" s="6">
        <v>2019</v>
      </c>
      <c r="K259" s="7">
        <v>43605</v>
      </c>
      <c r="L259" s="7" t="str">
        <f t="shared" ref="L259:L322" si="13">TEXT(K259,"yyyy")&amp;TEXT((K259-DATEVALUE("1/1/"&amp;TEXT(K259,"yy"))+1),"000")</f>
        <v>2019140</v>
      </c>
      <c r="M259" s="8">
        <f t="shared" ref="M259:M322" si="14">K259-DATE(YEAR(K259),1,0)</f>
        <v>140</v>
      </c>
      <c r="N259" s="5">
        <v>1101</v>
      </c>
      <c r="O259" s="5">
        <v>2</v>
      </c>
      <c r="P259" s="5">
        <v>-1</v>
      </c>
      <c r="Q259" s="10">
        <v>0</v>
      </c>
      <c r="R259" s="21">
        <v>24.8</v>
      </c>
      <c r="S259" s="21">
        <v>33</v>
      </c>
      <c r="T259" s="21">
        <v>30.6</v>
      </c>
      <c r="U259" s="32">
        <v>32.700000000000003</v>
      </c>
      <c r="V259" s="10">
        <f t="shared" ref="V259:V322" si="15">(U259+(S259*SQRT(10*Q259)))/(1+SQRT(10*Q259))</f>
        <v>32.700000000000003</v>
      </c>
      <c r="W259" s="11">
        <v>2</v>
      </c>
      <c r="X259" s="5">
        <f>0.08+0.06+0.02+0.04</f>
        <v>0.2</v>
      </c>
      <c r="Y259">
        <v>1539.174825153618</v>
      </c>
      <c r="Z259">
        <v>2.5018010551129599</v>
      </c>
      <c r="AA259">
        <v>93.469425660003438</v>
      </c>
      <c r="AB259" s="5"/>
    </row>
    <row r="260" spans="1:28" x14ac:dyDescent="0.25">
      <c r="A260" s="2">
        <v>258</v>
      </c>
      <c r="B260" s="5" t="s">
        <v>57</v>
      </c>
      <c r="C260" s="7" t="s">
        <v>304</v>
      </c>
      <c r="D260" s="5" t="s">
        <v>18</v>
      </c>
      <c r="E260" s="5" t="s">
        <v>19</v>
      </c>
      <c r="F260" s="5">
        <v>18</v>
      </c>
      <c r="G260" s="5">
        <v>0</v>
      </c>
      <c r="H260" s="5"/>
      <c r="I260" s="5"/>
      <c r="J260" s="6">
        <v>2019</v>
      </c>
      <c r="K260" s="7">
        <v>43605</v>
      </c>
      <c r="L260" s="7" t="str">
        <f t="shared" si="13"/>
        <v>2019140</v>
      </c>
      <c r="M260" s="8">
        <f t="shared" si="14"/>
        <v>140</v>
      </c>
      <c r="N260" s="5">
        <v>1105</v>
      </c>
      <c r="O260" s="5">
        <v>4</v>
      </c>
      <c r="P260" s="5">
        <v>-1</v>
      </c>
      <c r="Q260" s="10">
        <v>0</v>
      </c>
      <c r="R260" s="21">
        <v>25.8</v>
      </c>
      <c r="S260" s="21">
        <v>33</v>
      </c>
      <c r="T260" s="21">
        <v>37.5</v>
      </c>
      <c r="U260" s="32">
        <v>32.799999999999997</v>
      </c>
      <c r="V260" s="10">
        <f t="shared" si="15"/>
        <v>32.799999999999997</v>
      </c>
      <c r="W260" s="11">
        <v>2</v>
      </c>
      <c r="X260" s="5">
        <f>0.08+0.06+0.02+0.04</f>
        <v>0.2</v>
      </c>
      <c r="Y260">
        <v>1886.2436582764931</v>
      </c>
      <c r="Z260">
        <v>2.5714994312087751</v>
      </c>
      <c r="AA260">
        <v>94.809467194311779</v>
      </c>
      <c r="AB260" s="5"/>
    </row>
    <row r="261" spans="1:28" x14ac:dyDescent="0.25">
      <c r="A261" s="2">
        <v>259</v>
      </c>
      <c r="B261" s="5" t="s">
        <v>57</v>
      </c>
      <c r="C261" s="7" t="s">
        <v>305</v>
      </c>
      <c r="D261" s="5" t="s">
        <v>18</v>
      </c>
      <c r="E261" s="5" t="s">
        <v>19</v>
      </c>
      <c r="F261" s="5">
        <v>19</v>
      </c>
      <c r="G261" s="5">
        <v>0</v>
      </c>
      <c r="H261" s="5"/>
      <c r="I261" s="5"/>
      <c r="J261" s="6">
        <v>2019</v>
      </c>
      <c r="K261" s="7">
        <v>43605</v>
      </c>
      <c r="L261" s="7" t="str">
        <f t="shared" si="13"/>
        <v>2019140</v>
      </c>
      <c r="M261" s="8">
        <f t="shared" si="14"/>
        <v>140</v>
      </c>
      <c r="N261" s="5">
        <v>1110</v>
      </c>
      <c r="O261" s="5">
        <v>3</v>
      </c>
      <c r="P261" s="5">
        <v>-2</v>
      </c>
      <c r="Q261" s="33">
        <v>1.2E-2</v>
      </c>
      <c r="R261" s="21">
        <v>25.2</v>
      </c>
      <c r="S261" s="21">
        <v>32.9</v>
      </c>
      <c r="T261" s="21">
        <v>31.9</v>
      </c>
      <c r="U261" s="32">
        <v>32.700000000000003</v>
      </c>
      <c r="V261" s="10">
        <f t="shared" si="15"/>
        <v>32.751456854889504</v>
      </c>
      <c r="W261" s="11">
        <v>2</v>
      </c>
      <c r="X261" s="5">
        <f>0.08+0.24+0.02+0.04</f>
        <v>0.38</v>
      </c>
      <c r="Y261">
        <v>1595.5862249803649</v>
      </c>
      <c r="Z261">
        <v>2.4992562382006911</v>
      </c>
      <c r="AA261">
        <v>93.416250440261649</v>
      </c>
      <c r="AB261" s="5"/>
    </row>
    <row r="262" spans="1:28" x14ac:dyDescent="0.25">
      <c r="A262" s="2">
        <v>260</v>
      </c>
      <c r="B262" s="5" t="s">
        <v>57</v>
      </c>
      <c r="C262" s="7" t="s">
        <v>306</v>
      </c>
      <c r="D262" s="5" t="s">
        <v>18</v>
      </c>
      <c r="E262" s="5" t="s">
        <v>19</v>
      </c>
      <c r="F262" s="5">
        <v>19</v>
      </c>
      <c r="G262" s="5">
        <v>0</v>
      </c>
      <c r="H262" s="5"/>
      <c r="I262" s="5"/>
      <c r="J262" s="6">
        <v>2019</v>
      </c>
      <c r="K262" s="7">
        <v>43605</v>
      </c>
      <c r="L262" s="7" t="str">
        <f t="shared" si="13"/>
        <v>2019140</v>
      </c>
      <c r="M262" s="8">
        <f t="shared" si="14"/>
        <v>140</v>
      </c>
      <c r="N262" s="5">
        <v>1115</v>
      </c>
      <c r="O262" s="5">
        <v>0</v>
      </c>
      <c r="P262" s="5">
        <v>-1</v>
      </c>
      <c r="Q262" s="33">
        <v>1.2E-2</v>
      </c>
      <c r="R262" s="21">
        <v>25.7</v>
      </c>
      <c r="S262" s="21">
        <v>33</v>
      </c>
      <c r="T262" s="21">
        <v>37.200000000000003</v>
      </c>
      <c r="U262" s="32">
        <v>32.799999999999997</v>
      </c>
      <c r="V262" s="10">
        <f t="shared" si="15"/>
        <v>32.851456854889499</v>
      </c>
      <c r="W262" s="11">
        <v>1.2</v>
      </c>
      <c r="X262" s="5">
        <f>0.08+0.24+0.02+0.04</f>
        <v>0.38</v>
      </c>
      <c r="Y262">
        <v>1871.153709010282</v>
      </c>
      <c r="Z262">
        <v>2.4757931489775111</v>
      </c>
      <c r="AA262">
        <v>92.911467140179823</v>
      </c>
      <c r="AB262" s="5"/>
    </row>
    <row r="263" spans="1:28" x14ac:dyDescent="0.25">
      <c r="A263" s="2">
        <v>261</v>
      </c>
      <c r="B263" s="5" t="s">
        <v>57</v>
      </c>
      <c r="C263" s="7" t="s">
        <v>307</v>
      </c>
      <c r="D263" s="5" t="s">
        <v>18</v>
      </c>
      <c r="E263" s="5" t="s">
        <v>19</v>
      </c>
      <c r="F263" s="5">
        <v>20</v>
      </c>
      <c r="G263" s="5">
        <v>0</v>
      </c>
      <c r="H263" s="5"/>
      <c r="I263" s="5"/>
      <c r="J263" s="6">
        <v>2019</v>
      </c>
      <c r="K263" s="7">
        <v>43605</v>
      </c>
      <c r="L263" s="7" t="str">
        <f t="shared" si="13"/>
        <v>2019140</v>
      </c>
      <c r="M263" s="8">
        <f t="shared" si="14"/>
        <v>140</v>
      </c>
      <c r="N263" s="5">
        <v>1120</v>
      </c>
      <c r="O263" s="5">
        <v>4</v>
      </c>
      <c r="P263" s="5">
        <v>-1</v>
      </c>
      <c r="Q263" s="10">
        <v>0</v>
      </c>
      <c r="R263" s="21">
        <v>26</v>
      </c>
      <c r="S263" s="21">
        <v>33</v>
      </c>
      <c r="T263" s="21">
        <v>36</v>
      </c>
      <c r="U263" s="32">
        <v>33</v>
      </c>
      <c r="V263" s="10">
        <f t="shared" si="15"/>
        <v>33</v>
      </c>
      <c r="W263" s="11">
        <v>1</v>
      </c>
      <c r="X263" s="5">
        <f>0.08+0.24+0.02+0.04</f>
        <v>0.38</v>
      </c>
      <c r="Y263">
        <v>1810.793911945434</v>
      </c>
      <c r="Z263">
        <v>2.583466362300987</v>
      </c>
      <c r="AA263">
        <v>95.017602646457135</v>
      </c>
      <c r="AB263" s="5"/>
    </row>
    <row r="264" spans="1:28" x14ac:dyDescent="0.25">
      <c r="A264" s="2">
        <v>262</v>
      </c>
      <c r="B264" s="5" t="s">
        <v>57</v>
      </c>
      <c r="C264" s="7" t="s">
        <v>308</v>
      </c>
      <c r="D264" s="5" t="s">
        <v>18</v>
      </c>
      <c r="E264" s="5" t="s">
        <v>19</v>
      </c>
      <c r="F264" s="5">
        <v>26</v>
      </c>
      <c r="G264" s="5">
        <v>0</v>
      </c>
      <c r="H264" s="5"/>
      <c r="I264" s="5"/>
      <c r="J264" s="6">
        <v>2019</v>
      </c>
      <c r="K264" s="7">
        <v>43605</v>
      </c>
      <c r="L264" s="7" t="str">
        <f t="shared" si="13"/>
        <v>2019140</v>
      </c>
      <c r="M264" s="8">
        <f t="shared" si="14"/>
        <v>140</v>
      </c>
      <c r="N264" s="5">
        <v>1125</v>
      </c>
      <c r="O264" s="5">
        <v>4</v>
      </c>
      <c r="P264" s="5">
        <v>-1</v>
      </c>
      <c r="Q264" s="10">
        <v>0.1</v>
      </c>
      <c r="R264" s="21">
        <v>25.4</v>
      </c>
      <c r="S264" s="21">
        <v>33.299999999999997</v>
      </c>
      <c r="T264" s="21">
        <v>31.5</v>
      </c>
      <c r="U264" s="32">
        <v>33.4</v>
      </c>
      <c r="V264" s="10">
        <f t="shared" si="15"/>
        <v>33.349999999999994</v>
      </c>
      <c r="W264" s="11">
        <v>0.7</v>
      </c>
      <c r="X264" s="5">
        <f>0.34+0.24+0.02+0.04</f>
        <v>0.64000000000000012</v>
      </c>
      <c r="Y264">
        <v>1611.302425925169</v>
      </c>
      <c r="Z264">
        <v>2.1331497385800171</v>
      </c>
      <c r="AA264">
        <v>82.396361523625941</v>
      </c>
      <c r="AB264" s="5"/>
    </row>
    <row r="265" spans="1:28" x14ac:dyDescent="0.25">
      <c r="A265" s="2">
        <v>263</v>
      </c>
      <c r="B265" s="5" t="s">
        <v>57</v>
      </c>
      <c r="C265" s="7" t="s">
        <v>309</v>
      </c>
      <c r="D265" s="5" t="s">
        <v>18</v>
      </c>
      <c r="E265" s="5" t="s">
        <v>19</v>
      </c>
      <c r="F265" s="5">
        <v>22</v>
      </c>
      <c r="G265" s="5">
        <v>0</v>
      </c>
      <c r="H265" s="5"/>
      <c r="I265" s="5"/>
      <c r="J265" s="6">
        <v>2019</v>
      </c>
      <c r="K265" s="7">
        <v>43605</v>
      </c>
      <c r="L265" s="7" t="str">
        <f t="shared" si="13"/>
        <v>2019140</v>
      </c>
      <c r="M265" s="8">
        <f t="shared" si="14"/>
        <v>140</v>
      </c>
      <c r="N265" s="5">
        <v>1130</v>
      </c>
      <c r="O265" s="5">
        <v>4</v>
      </c>
      <c r="P265" s="5">
        <v>-1</v>
      </c>
      <c r="Q265" s="10">
        <v>0.1</v>
      </c>
      <c r="R265" s="21">
        <v>25.7</v>
      </c>
      <c r="S265" s="21">
        <v>33.4</v>
      </c>
      <c r="T265" s="21">
        <v>34</v>
      </c>
      <c r="U265" s="32">
        <v>33.4</v>
      </c>
      <c r="V265" s="10">
        <f t="shared" si="15"/>
        <v>33.4</v>
      </c>
      <c r="W265" s="11">
        <v>1</v>
      </c>
      <c r="X265" s="5">
        <f>0.08+0.24+0.02+0.04</f>
        <v>0.38</v>
      </c>
      <c r="Y265">
        <v>1748.9409882567099</v>
      </c>
      <c r="Z265">
        <v>2.6860035570042</v>
      </c>
      <c r="AA265">
        <v>96.556276649011195</v>
      </c>
      <c r="AB265" s="5"/>
    </row>
    <row r="266" spans="1:28" x14ac:dyDescent="0.25">
      <c r="A266" s="2">
        <v>264</v>
      </c>
      <c r="B266" s="5" t="s">
        <v>57</v>
      </c>
      <c r="C266" s="7" t="s">
        <v>310</v>
      </c>
      <c r="D266" s="5" t="s">
        <v>18</v>
      </c>
      <c r="E266" s="5" t="s">
        <v>19</v>
      </c>
      <c r="F266" s="5">
        <v>38</v>
      </c>
      <c r="G266" s="5">
        <v>0</v>
      </c>
      <c r="H266" s="5"/>
      <c r="I266" s="5"/>
      <c r="J266" s="6">
        <v>2019</v>
      </c>
      <c r="K266" s="7">
        <v>43605</v>
      </c>
      <c r="L266" s="7" t="str">
        <f t="shared" si="13"/>
        <v>2019140</v>
      </c>
      <c r="M266" s="8">
        <f t="shared" si="14"/>
        <v>140</v>
      </c>
      <c r="N266" s="5">
        <v>1028</v>
      </c>
      <c r="O266" s="5">
        <v>2</v>
      </c>
      <c r="P266" s="5">
        <v>-1</v>
      </c>
      <c r="Q266" s="10">
        <v>0</v>
      </c>
      <c r="R266" s="21">
        <v>26.2</v>
      </c>
      <c r="S266" s="21">
        <v>32.5</v>
      </c>
      <c r="T266" s="21">
        <v>45</v>
      </c>
      <c r="U266" s="32">
        <v>32.6</v>
      </c>
      <c r="V266" s="10">
        <f t="shared" si="15"/>
        <v>32.6</v>
      </c>
      <c r="W266" s="11">
        <v>2</v>
      </c>
      <c r="X266" s="5">
        <f>0.08+0.24+0.02+0.04</f>
        <v>0.38</v>
      </c>
      <c r="Y266">
        <v>2200.7784540909011</v>
      </c>
      <c r="Z266">
        <v>2.5730724436871659</v>
      </c>
      <c r="AA266">
        <v>94.837183492155887</v>
      </c>
      <c r="AB266" s="5"/>
    </row>
    <row r="267" spans="1:28" x14ac:dyDescent="0.25">
      <c r="A267" s="2">
        <v>265</v>
      </c>
      <c r="B267" s="5" t="s">
        <v>57</v>
      </c>
      <c r="C267" s="7" t="s">
        <v>311</v>
      </c>
      <c r="D267" s="5" t="s">
        <v>18</v>
      </c>
      <c r="E267" s="5" t="s">
        <v>19</v>
      </c>
      <c r="F267" s="5">
        <v>20</v>
      </c>
      <c r="G267" s="5">
        <v>1</v>
      </c>
      <c r="H267" s="5"/>
      <c r="I267" s="5"/>
      <c r="J267" s="6">
        <v>2019</v>
      </c>
      <c r="K267" s="7">
        <v>43605</v>
      </c>
      <c r="L267" s="7" t="str">
        <f t="shared" si="13"/>
        <v>2019140</v>
      </c>
      <c r="M267" s="8">
        <f t="shared" si="14"/>
        <v>140</v>
      </c>
      <c r="N267" s="5">
        <v>1045</v>
      </c>
      <c r="O267" s="5">
        <v>3</v>
      </c>
      <c r="P267" s="5">
        <v>-2</v>
      </c>
      <c r="Q267" s="10">
        <v>0</v>
      </c>
      <c r="R267" s="21">
        <v>25.1</v>
      </c>
      <c r="S267" s="21">
        <v>32.299999999999997</v>
      </c>
      <c r="T267" s="21">
        <v>37.700000000000003</v>
      </c>
      <c r="U267" s="32">
        <v>32.4</v>
      </c>
      <c r="V267" s="10">
        <f t="shared" si="15"/>
        <v>32.4</v>
      </c>
      <c r="W267" s="11">
        <v>2</v>
      </c>
      <c r="X267" s="5">
        <f>0.08+0.24+0.02+0.01+0.02+0.03</f>
        <v>0.4</v>
      </c>
      <c r="Y267">
        <v>1823.103829645054</v>
      </c>
      <c r="Z267">
        <v>2.4791687500995319</v>
      </c>
      <c r="AA267">
        <v>92.985711774122393</v>
      </c>
      <c r="AB267" s="5"/>
    </row>
    <row r="268" spans="1:28" x14ac:dyDescent="0.25">
      <c r="A268" s="2">
        <v>266</v>
      </c>
      <c r="B268" s="5" t="s">
        <v>57</v>
      </c>
      <c r="C268" s="7" t="s">
        <v>312</v>
      </c>
      <c r="D268" s="5" t="s">
        <v>18</v>
      </c>
      <c r="E268" s="5" t="s">
        <v>19</v>
      </c>
      <c r="F268" s="5">
        <v>25</v>
      </c>
      <c r="G268" s="5">
        <v>1</v>
      </c>
      <c r="H268" s="5"/>
      <c r="I268" s="5"/>
      <c r="J268" s="6">
        <v>2019</v>
      </c>
      <c r="K268" s="7">
        <v>43605</v>
      </c>
      <c r="L268" s="7" t="str">
        <f t="shared" si="13"/>
        <v>2019140</v>
      </c>
      <c r="M268" s="8">
        <f t="shared" si="14"/>
        <v>140</v>
      </c>
      <c r="N268" s="5">
        <v>1034</v>
      </c>
      <c r="O268" s="5">
        <v>1</v>
      </c>
      <c r="P268" s="5">
        <v>-1</v>
      </c>
      <c r="Q268" s="10">
        <v>0.01</v>
      </c>
      <c r="R268" s="21">
        <v>25.4</v>
      </c>
      <c r="S268" s="21">
        <v>32.6</v>
      </c>
      <c r="T268" s="21">
        <v>42.3</v>
      </c>
      <c r="U268" s="32">
        <v>32.6</v>
      </c>
      <c r="V268" s="10">
        <f t="shared" si="15"/>
        <v>32.599999999999994</v>
      </c>
      <c r="W268" s="11">
        <v>2</v>
      </c>
      <c r="X268" s="5">
        <f>0.29+0.01+0.02+0.03</f>
        <v>0.35</v>
      </c>
      <c r="Y268">
        <v>2080.4071551679481</v>
      </c>
      <c r="Z268">
        <v>2.558775045460457</v>
      </c>
      <c r="AA268">
        <v>94.581247761714209</v>
      </c>
      <c r="AB268" s="5"/>
    </row>
    <row r="269" spans="1:28" x14ac:dyDescent="0.25">
      <c r="A269" s="2">
        <v>267</v>
      </c>
      <c r="B269" s="5" t="s">
        <v>57</v>
      </c>
      <c r="C269" s="7" t="s">
        <v>313</v>
      </c>
      <c r="D269" s="5" t="s">
        <v>18</v>
      </c>
      <c r="E269" s="5" t="s">
        <v>19</v>
      </c>
      <c r="F269" s="5">
        <v>25</v>
      </c>
      <c r="G269" s="5">
        <v>1</v>
      </c>
      <c r="H269" s="5"/>
      <c r="I269" s="5"/>
      <c r="J269" s="6">
        <v>2019</v>
      </c>
      <c r="K269" s="7">
        <v>43605</v>
      </c>
      <c r="L269" s="7" t="str">
        <f t="shared" si="13"/>
        <v>2019140</v>
      </c>
      <c r="M269" s="8">
        <f t="shared" si="14"/>
        <v>140</v>
      </c>
      <c r="N269" s="5">
        <v>1039</v>
      </c>
      <c r="O269" s="5">
        <v>3</v>
      </c>
      <c r="P269" s="5">
        <v>-1</v>
      </c>
      <c r="Q269" s="10">
        <v>0</v>
      </c>
      <c r="R269" s="21">
        <v>25.2</v>
      </c>
      <c r="S269" s="21">
        <v>32.5</v>
      </c>
      <c r="T269" s="21">
        <v>36.799999999999997</v>
      </c>
      <c r="U269" s="32">
        <v>32.5</v>
      </c>
      <c r="V269" s="10">
        <f t="shared" si="15"/>
        <v>32.5</v>
      </c>
      <c r="W269" s="11">
        <v>1.4</v>
      </c>
      <c r="X269" s="5">
        <f>0.08+0.24+0.02+0.04</f>
        <v>0.38</v>
      </c>
      <c r="Y269">
        <v>1799.74771356767</v>
      </c>
      <c r="Z269">
        <v>2.3338752082030951</v>
      </c>
      <c r="AA269">
        <v>89.27945110443541</v>
      </c>
      <c r="AB269" s="5"/>
    </row>
    <row r="270" spans="1:28" x14ac:dyDescent="0.25">
      <c r="A270" s="2">
        <v>268</v>
      </c>
      <c r="B270" s="5" t="s">
        <v>57</v>
      </c>
      <c r="C270" s="7" t="s">
        <v>314</v>
      </c>
      <c r="D270" s="5" t="s">
        <v>18</v>
      </c>
      <c r="E270" s="5" t="s">
        <v>19</v>
      </c>
      <c r="F270" s="5">
        <v>19</v>
      </c>
      <c r="G270" s="5">
        <v>1</v>
      </c>
      <c r="H270" s="5"/>
      <c r="I270" s="5"/>
      <c r="J270" s="6">
        <v>2019</v>
      </c>
      <c r="K270" s="7">
        <v>43603</v>
      </c>
      <c r="L270" s="7" t="str">
        <f t="shared" si="13"/>
        <v>2019138</v>
      </c>
      <c r="M270" s="8">
        <f t="shared" si="14"/>
        <v>138</v>
      </c>
      <c r="N270" s="5">
        <v>1117</v>
      </c>
      <c r="O270" s="5">
        <v>2</v>
      </c>
      <c r="P270" s="5">
        <v>-1</v>
      </c>
      <c r="Q270" s="10">
        <v>0</v>
      </c>
      <c r="R270" s="21">
        <v>28.5</v>
      </c>
      <c r="S270" s="21">
        <v>38.200000000000003</v>
      </c>
      <c r="T270" s="21">
        <v>21.1</v>
      </c>
      <c r="U270" s="32">
        <v>38.799999999999997</v>
      </c>
      <c r="V270" s="10">
        <f t="shared" si="15"/>
        <v>38.799999999999997</v>
      </c>
      <c r="W270" s="11">
        <v>1</v>
      </c>
      <c r="X270" s="5">
        <f>0.08+0.24+0.04</f>
        <v>0.36</v>
      </c>
      <c r="Y270">
        <v>1412.96534133569</v>
      </c>
      <c r="Z270">
        <v>4.4572417222769367</v>
      </c>
      <c r="AA270">
        <v>99.999997760732526</v>
      </c>
      <c r="AB270" s="5"/>
    </row>
    <row r="271" spans="1:28" x14ac:dyDescent="0.25">
      <c r="A271" s="2">
        <v>269</v>
      </c>
      <c r="B271" s="5" t="s">
        <v>57</v>
      </c>
      <c r="C271" s="7" t="s">
        <v>315</v>
      </c>
      <c r="D271" s="5" t="s">
        <v>18</v>
      </c>
      <c r="E271" s="5" t="s">
        <v>19</v>
      </c>
      <c r="F271" s="5">
        <v>24</v>
      </c>
      <c r="G271" s="5">
        <v>0</v>
      </c>
      <c r="H271" s="5"/>
      <c r="I271" s="5"/>
      <c r="J271" s="6">
        <v>2019</v>
      </c>
      <c r="K271" s="7">
        <v>43603</v>
      </c>
      <c r="L271" s="7" t="str">
        <f t="shared" si="13"/>
        <v>2019138</v>
      </c>
      <c r="M271" s="8">
        <f t="shared" si="14"/>
        <v>138</v>
      </c>
      <c r="N271" s="5">
        <v>1130</v>
      </c>
      <c r="O271" s="5">
        <v>2</v>
      </c>
      <c r="P271" s="5">
        <v>-1</v>
      </c>
      <c r="Q271" s="10">
        <v>0</v>
      </c>
      <c r="R271" s="21">
        <v>28.9</v>
      </c>
      <c r="S271" s="21">
        <v>39.299999999999997</v>
      </c>
      <c r="T271" s="21">
        <v>28</v>
      </c>
      <c r="U271" s="32">
        <v>39.299999999999997</v>
      </c>
      <c r="V271" s="10">
        <f t="shared" si="15"/>
        <v>39.299999999999997</v>
      </c>
      <c r="W271" s="11">
        <v>1</v>
      </c>
      <c r="X271" s="5">
        <f>0.08+0.24+0.02+0.04</f>
        <v>0.38</v>
      </c>
      <c r="Y271">
        <v>1989.29326323487</v>
      </c>
      <c r="Z271">
        <v>4.8778524566146357</v>
      </c>
      <c r="AA271">
        <v>99.999999996964789</v>
      </c>
      <c r="AB271" s="5"/>
    </row>
    <row r="272" spans="1:28" x14ac:dyDescent="0.25">
      <c r="A272" s="2">
        <v>270</v>
      </c>
      <c r="B272" s="5" t="s">
        <v>57</v>
      </c>
      <c r="C272" s="7" t="s">
        <v>316</v>
      </c>
      <c r="D272" s="5" t="s">
        <v>18</v>
      </c>
      <c r="E272" s="5" t="s">
        <v>19</v>
      </c>
      <c r="F272" s="5">
        <v>19</v>
      </c>
      <c r="G272" s="5">
        <v>1</v>
      </c>
      <c r="H272" s="5"/>
      <c r="I272" s="5"/>
      <c r="J272" s="6">
        <v>2019</v>
      </c>
      <c r="K272" s="7">
        <v>43603</v>
      </c>
      <c r="L272" s="7" t="str">
        <f t="shared" si="13"/>
        <v>2019138</v>
      </c>
      <c r="M272" s="8">
        <f t="shared" si="14"/>
        <v>138</v>
      </c>
      <c r="N272" s="5">
        <v>1124</v>
      </c>
      <c r="O272" s="5">
        <v>2</v>
      </c>
      <c r="P272" s="5">
        <v>-1</v>
      </c>
      <c r="Q272" s="10">
        <v>0</v>
      </c>
      <c r="R272" s="21">
        <v>28.3</v>
      </c>
      <c r="S272" s="21">
        <v>39</v>
      </c>
      <c r="T272" s="21">
        <v>18.399999999999999</v>
      </c>
      <c r="U272" s="32">
        <v>39.1</v>
      </c>
      <c r="V272" s="10">
        <f t="shared" si="15"/>
        <v>39.1</v>
      </c>
      <c r="W272" s="11">
        <v>0.7</v>
      </c>
      <c r="X272" s="5">
        <f>0.08+0.06+0.04</f>
        <v>0.18000000000000002</v>
      </c>
      <c r="Y272">
        <v>1286.3882265631951</v>
      </c>
      <c r="Z272">
        <v>5.5106962390392127</v>
      </c>
      <c r="AA272">
        <v>100</v>
      </c>
      <c r="AB272" s="5"/>
    </row>
    <row r="273" spans="1:28" x14ac:dyDescent="0.25">
      <c r="A273" s="2">
        <v>271</v>
      </c>
      <c r="B273" s="5" t="s">
        <v>57</v>
      </c>
      <c r="C273" s="7" t="s">
        <v>317</v>
      </c>
      <c r="D273" s="5" t="s">
        <v>18</v>
      </c>
      <c r="E273" s="5" t="s">
        <v>19</v>
      </c>
      <c r="F273" s="5">
        <v>23</v>
      </c>
      <c r="G273" s="5">
        <v>0</v>
      </c>
      <c r="H273" s="5"/>
      <c r="I273" s="5"/>
      <c r="J273" s="6">
        <v>2019</v>
      </c>
      <c r="K273" s="7">
        <v>43603</v>
      </c>
      <c r="L273" s="7" t="str">
        <f t="shared" si="13"/>
        <v>2019138</v>
      </c>
      <c r="M273" s="8">
        <f t="shared" si="14"/>
        <v>138</v>
      </c>
      <c r="N273" s="5">
        <v>1042</v>
      </c>
      <c r="O273" s="5">
        <v>2</v>
      </c>
      <c r="P273" s="5">
        <v>-2</v>
      </c>
      <c r="Q273" s="10">
        <v>0.3</v>
      </c>
      <c r="R273" s="21">
        <v>26.7</v>
      </c>
      <c r="S273" s="21">
        <v>36.200000000000003</v>
      </c>
      <c r="T273" s="21">
        <v>22.2</v>
      </c>
      <c r="U273" s="32">
        <v>35.700000000000003</v>
      </c>
      <c r="V273" s="10">
        <f t="shared" si="15"/>
        <v>36.016987298107786</v>
      </c>
      <c r="W273" s="11">
        <v>2</v>
      </c>
      <c r="X273" s="5">
        <f>0.08+0.24+0.02+0.04</f>
        <v>0.38</v>
      </c>
      <c r="Y273">
        <v>1333.399646831848</v>
      </c>
      <c r="Z273">
        <v>3.2251662362298421</v>
      </c>
      <c r="AA273">
        <v>99.738269921196931</v>
      </c>
      <c r="AB273" s="5"/>
    </row>
    <row r="274" spans="1:28" x14ac:dyDescent="0.25">
      <c r="A274" s="2">
        <v>272</v>
      </c>
      <c r="B274" s="5" t="s">
        <v>57</v>
      </c>
      <c r="C274" s="7" t="s">
        <v>318</v>
      </c>
      <c r="D274" s="5" t="s">
        <v>18</v>
      </c>
      <c r="E274" s="5" t="s">
        <v>19</v>
      </c>
      <c r="F274" s="5">
        <v>19</v>
      </c>
      <c r="G274" s="5">
        <v>0</v>
      </c>
      <c r="H274" s="5"/>
      <c r="I274" s="5"/>
      <c r="J274" s="6">
        <v>2019</v>
      </c>
      <c r="K274" s="7">
        <v>43603</v>
      </c>
      <c r="L274" s="7" t="str">
        <f t="shared" si="13"/>
        <v>2019138</v>
      </c>
      <c r="M274" s="8">
        <f t="shared" si="14"/>
        <v>138</v>
      </c>
      <c r="N274" s="5">
        <v>1218</v>
      </c>
      <c r="O274" s="5">
        <v>3</v>
      </c>
      <c r="P274" s="5">
        <v>-1</v>
      </c>
      <c r="Q274" s="10">
        <v>0.1</v>
      </c>
      <c r="R274" s="21">
        <v>26.6</v>
      </c>
      <c r="S274" s="21">
        <v>36.299999999999997</v>
      </c>
      <c r="T274" s="21">
        <v>23.4</v>
      </c>
      <c r="U274" s="32">
        <v>36.5</v>
      </c>
      <c r="V274" s="10">
        <f t="shared" si="15"/>
        <v>36.4</v>
      </c>
      <c r="W274" s="11">
        <v>2</v>
      </c>
      <c r="X274" s="5">
        <f>0.06+0.04+0.02</f>
        <v>0.12000000000000001</v>
      </c>
      <c r="Y274">
        <v>1413.1937456400219</v>
      </c>
      <c r="Z274">
        <v>3.3789857353255499</v>
      </c>
      <c r="AA274">
        <v>99.900239978614067</v>
      </c>
      <c r="AB274" s="5"/>
    </row>
    <row r="275" spans="1:28" x14ac:dyDescent="0.25">
      <c r="A275" s="2">
        <v>273</v>
      </c>
      <c r="B275" s="5" t="s">
        <v>57</v>
      </c>
      <c r="C275" s="7" t="s">
        <v>319</v>
      </c>
      <c r="D275" s="5" t="s">
        <v>18</v>
      </c>
      <c r="E275" s="5" t="s">
        <v>19</v>
      </c>
      <c r="F275" s="5">
        <v>24</v>
      </c>
      <c r="G275" s="5">
        <v>0</v>
      </c>
      <c r="H275" s="5"/>
      <c r="I275" s="5"/>
      <c r="J275" s="6">
        <v>2019</v>
      </c>
      <c r="K275" s="7">
        <v>43603</v>
      </c>
      <c r="L275" s="7" t="str">
        <f t="shared" si="13"/>
        <v>2019138</v>
      </c>
      <c r="M275" s="8">
        <f t="shared" si="14"/>
        <v>138</v>
      </c>
      <c r="N275" s="5">
        <v>1204</v>
      </c>
      <c r="O275" s="5">
        <v>2</v>
      </c>
      <c r="P275" s="5">
        <v>-1</v>
      </c>
      <c r="Q275" s="10">
        <v>0.2</v>
      </c>
      <c r="R275" s="21">
        <v>26.2</v>
      </c>
      <c r="S275" s="21">
        <v>36.200000000000003</v>
      </c>
      <c r="T275" s="21">
        <v>15.5</v>
      </c>
      <c r="U275" s="32">
        <v>36.6</v>
      </c>
      <c r="V275" s="10">
        <f t="shared" si="15"/>
        <v>36.365685424949241</v>
      </c>
      <c r="W275" s="11">
        <v>2</v>
      </c>
      <c r="X275" s="5">
        <f>0.08+0.24+0.02+0.04</f>
        <v>0.38</v>
      </c>
      <c r="Y275">
        <v>930.97723089611031</v>
      </c>
      <c r="Z275">
        <v>3.1862134901032499</v>
      </c>
      <c r="AA275">
        <v>99.671727297714909</v>
      </c>
      <c r="AB275" s="5"/>
    </row>
    <row r="276" spans="1:28" x14ac:dyDescent="0.25">
      <c r="A276" s="2">
        <v>274</v>
      </c>
      <c r="B276" s="5" t="s">
        <v>57</v>
      </c>
      <c r="C276" s="7" t="s">
        <v>320</v>
      </c>
      <c r="D276" s="5" t="s">
        <v>18</v>
      </c>
      <c r="E276" s="5" t="s">
        <v>19</v>
      </c>
      <c r="F276" s="5">
        <v>19</v>
      </c>
      <c r="G276" s="5">
        <v>0</v>
      </c>
      <c r="H276" s="5"/>
      <c r="I276" s="5"/>
      <c r="J276" s="6">
        <v>2019</v>
      </c>
      <c r="K276" s="7">
        <v>43603</v>
      </c>
      <c r="L276" s="7" t="str">
        <f t="shared" si="13"/>
        <v>2019138</v>
      </c>
      <c r="M276" s="8">
        <f t="shared" si="14"/>
        <v>138</v>
      </c>
      <c r="N276" s="5">
        <v>1200</v>
      </c>
      <c r="O276" s="5">
        <v>2</v>
      </c>
      <c r="P276" s="5">
        <v>-1</v>
      </c>
      <c r="Q276" s="10">
        <v>0.1</v>
      </c>
      <c r="R276" s="21">
        <v>26.4</v>
      </c>
      <c r="S276" s="21">
        <v>36.6</v>
      </c>
      <c r="T276" s="21">
        <v>15.2</v>
      </c>
      <c r="U276" s="32">
        <v>36.700000000000003</v>
      </c>
      <c r="V276" s="10">
        <f t="shared" si="15"/>
        <v>36.650000000000006</v>
      </c>
      <c r="W276" s="11">
        <v>0.7</v>
      </c>
      <c r="X276" s="5">
        <f>0.08+0.24+0.04</f>
        <v>0.36</v>
      </c>
      <c r="Y276">
        <v>933.15648959045177</v>
      </c>
      <c r="Z276">
        <v>3.6306195566381749</v>
      </c>
      <c r="AA276">
        <v>99.984143291131772</v>
      </c>
      <c r="AB276" s="5"/>
    </row>
    <row r="277" spans="1:28" x14ac:dyDescent="0.25">
      <c r="A277" s="2">
        <v>275</v>
      </c>
      <c r="B277" s="5" t="s">
        <v>57</v>
      </c>
      <c r="C277" s="7" t="s">
        <v>321</v>
      </c>
      <c r="D277" s="5" t="s">
        <v>18</v>
      </c>
      <c r="E277" s="5" t="s">
        <v>19</v>
      </c>
      <c r="F277" s="5">
        <v>23</v>
      </c>
      <c r="G277" s="5">
        <v>0</v>
      </c>
      <c r="H277" s="5"/>
      <c r="I277" s="5"/>
      <c r="J277" s="6">
        <v>2019</v>
      </c>
      <c r="K277" s="7">
        <v>43603</v>
      </c>
      <c r="L277" s="7" t="str">
        <f t="shared" si="13"/>
        <v>2019138</v>
      </c>
      <c r="M277" s="8">
        <f t="shared" si="14"/>
        <v>138</v>
      </c>
      <c r="N277" s="5">
        <v>1755</v>
      </c>
      <c r="O277" s="5">
        <v>3</v>
      </c>
      <c r="P277" s="5">
        <v>-1</v>
      </c>
      <c r="Q277" s="10">
        <v>0.1</v>
      </c>
      <c r="R277" s="21">
        <v>26.5</v>
      </c>
      <c r="S277" s="21">
        <v>36.700000000000003</v>
      </c>
      <c r="T277" s="21">
        <v>16.5</v>
      </c>
      <c r="U277" s="32">
        <v>36.700000000000003</v>
      </c>
      <c r="V277" s="10">
        <f t="shared" si="15"/>
        <v>36.700000000000003</v>
      </c>
      <c r="W277" s="11">
        <v>2</v>
      </c>
      <c r="X277" s="5">
        <f>0.08+0.24+0.02+0.04</f>
        <v>0.38</v>
      </c>
      <c r="Y277">
        <v>1018.512548979458</v>
      </c>
      <c r="Z277">
        <v>3.168747409872914</v>
      </c>
      <c r="AA277">
        <v>99.637442593305948</v>
      </c>
      <c r="AB277" s="5"/>
    </row>
    <row r="278" spans="1:28" x14ac:dyDescent="0.25">
      <c r="A278" s="2">
        <v>276</v>
      </c>
      <c r="B278" s="5" t="s">
        <v>57</v>
      </c>
      <c r="C278" s="7" t="s">
        <v>322</v>
      </c>
      <c r="D278" s="5" t="s">
        <v>18</v>
      </c>
      <c r="E278" s="5" t="s">
        <v>19</v>
      </c>
      <c r="F278" s="5">
        <v>24</v>
      </c>
      <c r="G278" s="5">
        <v>0</v>
      </c>
      <c r="H278" s="5"/>
      <c r="I278" s="5"/>
      <c r="J278" s="6">
        <v>2019</v>
      </c>
      <c r="K278" s="7">
        <v>43603</v>
      </c>
      <c r="L278" s="7" t="str">
        <f t="shared" si="13"/>
        <v>2019138</v>
      </c>
      <c r="M278" s="8">
        <f t="shared" si="14"/>
        <v>138</v>
      </c>
      <c r="N278" s="5">
        <v>1151</v>
      </c>
      <c r="O278" s="5">
        <v>2</v>
      </c>
      <c r="P278" s="5">
        <v>-1</v>
      </c>
      <c r="Q278" s="10">
        <v>0.01</v>
      </c>
      <c r="R278" s="21">
        <v>26.7</v>
      </c>
      <c r="S278" s="21">
        <v>36.200000000000003</v>
      </c>
      <c r="T278" s="21">
        <v>22.5</v>
      </c>
      <c r="U278" s="32">
        <v>35.9</v>
      </c>
      <c r="V278" s="10">
        <f t="shared" si="15"/>
        <v>35.972075922005608</v>
      </c>
      <c r="W278" s="11">
        <v>1</v>
      </c>
      <c r="X278" s="5">
        <f>0.08+0.24+0.02+0.04</f>
        <v>0.38</v>
      </c>
      <c r="Y278">
        <v>1351.4185609782251</v>
      </c>
      <c r="Z278">
        <v>3.467030583213631</v>
      </c>
      <c r="AA278">
        <v>99.945525207228116</v>
      </c>
      <c r="AB278" s="5"/>
    </row>
    <row r="279" spans="1:28" x14ac:dyDescent="0.25">
      <c r="A279" s="2">
        <v>277</v>
      </c>
      <c r="B279" s="5" t="s">
        <v>57</v>
      </c>
      <c r="C279" s="7" t="s">
        <v>323</v>
      </c>
      <c r="D279" s="5" t="s">
        <v>18</v>
      </c>
      <c r="E279" s="5" t="s">
        <v>19</v>
      </c>
      <c r="F279" s="5">
        <v>20</v>
      </c>
      <c r="G279" s="5">
        <v>0</v>
      </c>
      <c r="H279" s="5"/>
      <c r="I279" s="5"/>
      <c r="J279" s="6">
        <v>2019</v>
      </c>
      <c r="K279" s="7">
        <v>43603</v>
      </c>
      <c r="L279" s="7" t="str">
        <f t="shared" si="13"/>
        <v>2019138</v>
      </c>
      <c r="M279" s="8">
        <f t="shared" si="14"/>
        <v>138</v>
      </c>
      <c r="N279" s="5">
        <v>1329</v>
      </c>
      <c r="O279" s="5">
        <v>3</v>
      </c>
      <c r="P279" s="5">
        <v>-1</v>
      </c>
      <c r="Q279" s="10">
        <v>0</v>
      </c>
      <c r="R279" s="21">
        <v>27</v>
      </c>
      <c r="S279" s="21">
        <v>36.6</v>
      </c>
      <c r="T279" s="21">
        <v>24</v>
      </c>
      <c r="U279" s="32">
        <v>36.700000000000003</v>
      </c>
      <c r="V279" s="10">
        <f t="shared" si="15"/>
        <v>36.700000000000003</v>
      </c>
      <c r="W279" s="11">
        <v>1</v>
      </c>
      <c r="X279" s="5">
        <f>0.24+0.04</f>
        <v>0.27999999999999997</v>
      </c>
      <c r="Y279">
        <v>1473.4049835638709</v>
      </c>
      <c r="Z279">
        <v>3.8142883435307828</v>
      </c>
      <c r="AA279">
        <v>99.996698952193611</v>
      </c>
      <c r="AB279" s="5"/>
    </row>
    <row r="280" spans="1:28" x14ac:dyDescent="0.25">
      <c r="A280" s="2">
        <v>278</v>
      </c>
      <c r="B280" s="5" t="s">
        <v>57</v>
      </c>
      <c r="C280" s="7" t="s">
        <v>324</v>
      </c>
      <c r="D280" s="5" t="s">
        <v>18</v>
      </c>
      <c r="E280" s="5" t="s">
        <v>19</v>
      </c>
      <c r="F280" s="5">
        <v>19</v>
      </c>
      <c r="G280" s="5">
        <v>0</v>
      </c>
      <c r="H280" s="5"/>
      <c r="I280" s="5"/>
      <c r="J280" s="6">
        <v>2019</v>
      </c>
      <c r="K280" s="7">
        <v>43603</v>
      </c>
      <c r="L280" s="7" t="str">
        <f t="shared" si="13"/>
        <v>2019138</v>
      </c>
      <c r="M280" s="8">
        <f t="shared" si="14"/>
        <v>138</v>
      </c>
      <c r="N280" s="5">
        <v>1305</v>
      </c>
      <c r="O280" s="5">
        <v>3</v>
      </c>
      <c r="P280" s="5">
        <v>-1</v>
      </c>
      <c r="Q280" s="10">
        <v>0</v>
      </c>
      <c r="R280" s="21">
        <v>27.4</v>
      </c>
      <c r="S280" s="21">
        <v>37</v>
      </c>
      <c r="T280" s="21">
        <v>27.2</v>
      </c>
      <c r="U280" s="9">
        <v>36.9</v>
      </c>
      <c r="V280" s="10">
        <f t="shared" si="15"/>
        <v>36.9</v>
      </c>
      <c r="W280" s="11">
        <v>1</v>
      </c>
      <c r="X280" s="5">
        <f>0.08+0.24+0.02+0.04</f>
        <v>0.38</v>
      </c>
      <c r="Y280">
        <v>1706.6938008490361</v>
      </c>
      <c r="Z280">
        <v>3.900249614883311</v>
      </c>
      <c r="AA280">
        <v>99.998525977378364</v>
      </c>
      <c r="AB280" s="5"/>
    </row>
    <row r="281" spans="1:28" x14ac:dyDescent="0.25">
      <c r="A281" s="2">
        <v>279</v>
      </c>
      <c r="B281" s="5" t="s">
        <v>57</v>
      </c>
      <c r="C281" s="7" t="s">
        <v>325</v>
      </c>
      <c r="D281" s="5" t="s">
        <v>18</v>
      </c>
      <c r="E281" s="5" t="s">
        <v>19</v>
      </c>
      <c r="F281" s="5">
        <v>28</v>
      </c>
      <c r="G281" s="5">
        <v>0</v>
      </c>
      <c r="H281" s="5"/>
      <c r="I281" s="5"/>
      <c r="J281" s="6">
        <v>2019</v>
      </c>
      <c r="K281" s="7">
        <v>43603</v>
      </c>
      <c r="L281" s="7" t="str">
        <f t="shared" si="13"/>
        <v>2019138</v>
      </c>
      <c r="M281" s="8">
        <f t="shared" si="14"/>
        <v>138</v>
      </c>
      <c r="N281" s="5">
        <v>1320</v>
      </c>
      <c r="O281" s="5">
        <v>3</v>
      </c>
      <c r="P281" s="5">
        <v>-1</v>
      </c>
      <c r="Q281" s="10">
        <v>0.01</v>
      </c>
      <c r="R281" s="21">
        <v>23</v>
      </c>
      <c r="S281" s="21">
        <v>36.700000000000003</v>
      </c>
      <c r="T281" s="21">
        <v>24</v>
      </c>
      <c r="U281" s="9">
        <v>36.6</v>
      </c>
      <c r="V281" s="10">
        <f t="shared" si="15"/>
        <v>36.624025307335209</v>
      </c>
      <c r="W281" s="11">
        <v>1</v>
      </c>
      <c r="X281" s="5">
        <f>0.06+0.02+0.04</f>
        <v>0.12</v>
      </c>
      <c r="Y281">
        <v>1481.472798515576</v>
      </c>
      <c r="Z281">
        <v>3.9757012766525999</v>
      </c>
      <c r="AA281">
        <v>99.999302002191044</v>
      </c>
      <c r="AB281" s="5"/>
    </row>
    <row r="282" spans="1:28" x14ac:dyDescent="0.25">
      <c r="A282" s="2">
        <v>280</v>
      </c>
      <c r="B282" s="5" t="s">
        <v>57</v>
      </c>
      <c r="C282" s="7" t="s">
        <v>326</v>
      </c>
      <c r="D282" s="5" t="s">
        <v>18</v>
      </c>
      <c r="E282" s="5" t="s">
        <v>19</v>
      </c>
      <c r="F282" s="5">
        <v>18</v>
      </c>
      <c r="G282" s="5">
        <v>0</v>
      </c>
      <c r="H282" s="5"/>
      <c r="I282" s="5"/>
      <c r="J282" s="6">
        <v>2019</v>
      </c>
      <c r="K282" s="7">
        <v>43603</v>
      </c>
      <c r="L282" s="7" t="str">
        <f t="shared" si="13"/>
        <v>2019138</v>
      </c>
      <c r="M282" s="8">
        <f t="shared" si="14"/>
        <v>138</v>
      </c>
      <c r="N282" s="5">
        <v>1311</v>
      </c>
      <c r="O282" s="5">
        <v>3</v>
      </c>
      <c r="P282" s="5">
        <v>-1</v>
      </c>
      <c r="Q282" s="10">
        <v>0</v>
      </c>
      <c r="R282" s="21">
        <v>26.6</v>
      </c>
      <c r="S282" s="21">
        <v>37</v>
      </c>
      <c r="T282" s="21">
        <v>15.9</v>
      </c>
      <c r="U282" s="32">
        <v>37</v>
      </c>
      <c r="V282" s="10">
        <f t="shared" si="15"/>
        <v>37</v>
      </c>
      <c r="W282" s="11">
        <v>1</v>
      </c>
      <c r="X282" s="5">
        <f>0.08+0.24+0.02+0.04</f>
        <v>0.38</v>
      </c>
      <c r="Y282">
        <v>997.66292034925254</v>
      </c>
      <c r="Z282">
        <v>3.7347051202195121</v>
      </c>
      <c r="AA282">
        <v>99.993319544141244</v>
      </c>
      <c r="AB282" s="5"/>
    </row>
    <row r="283" spans="1:28" x14ac:dyDescent="0.25">
      <c r="A283" s="2">
        <v>281</v>
      </c>
      <c r="B283" s="5" t="s">
        <v>57</v>
      </c>
      <c r="C283" s="7" t="s">
        <v>327</v>
      </c>
      <c r="D283" s="5" t="s">
        <v>18</v>
      </c>
      <c r="E283" s="5" t="s">
        <v>19</v>
      </c>
      <c r="F283" s="5">
        <v>20</v>
      </c>
      <c r="G283" s="5">
        <v>0</v>
      </c>
      <c r="H283" s="5"/>
      <c r="I283" s="5"/>
      <c r="J283" s="6">
        <v>2019</v>
      </c>
      <c r="K283" s="7">
        <v>43603</v>
      </c>
      <c r="L283" s="7" t="str">
        <f t="shared" si="13"/>
        <v>2019138</v>
      </c>
      <c r="M283" s="8">
        <f t="shared" si="14"/>
        <v>138</v>
      </c>
      <c r="N283" s="5">
        <v>1301</v>
      </c>
      <c r="O283" s="5">
        <v>3</v>
      </c>
      <c r="P283" s="5">
        <v>-1</v>
      </c>
      <c r="Q283" s="10">
        <v>0</v>
      </c>
      <c r="R283" s="21">
        <v>26.7</v>
      </c>
      <c r="S283" s="21">
        <v>36.6</v>
      </c>
      <c r="T283" s="21">
        <v>24</v>
      </c>
      <c r="U283" s="32">
        <v>36.5</v>
      </c>
      <c r="V283" s="10">
        <f t="shared" si="15"/>
        <v>36.5</v>
      </c>
      <c r="W283" s="11">
        <v>1</v>
      </c>
      <c r="X283" s="5">
        <f>0.06+0.02+0.04</f>
        <v>0.12</v>
      </c>
      <c r="Y283">
        <v>1473.4049835638709</v>
      </c>
      <c r="Z283">
        <v>3.9244730424625871</v>
      </c>
      <c r="AA283">
        <v>99.998835681961339</v>
      </c>
      <c r="AB283" s="5"/>
    </row>
    <row r="284" spans="1:28" x14ac:dyDescent="0.25">
      <c r="A284" s="2">
        <v>282</v>
      </c>
      <c r="B284" s="5" t="s">
        <v>57</v>
      </c>
      <c r="C284" s="7" t="s">
        <v>328</v>
      </c>
      <c r="D284" s="5" t="s">
        <v>18</v>
      </c>
      <c r="E284" s="5" t="s">
        <v>19</v>
      </c>
      <c r="F284" s="5">
        <v>20</v>
      </c>
      <c r="G284" s="5">
        <v>0</v>
      </c>
      <c r="H284" s="5"/>
      <c r="I284" s="5"/>
      <c r="J284" s="6">
        <v>2019</v>
      </c>
      <c r="K284" s="7">
        <v>43603</v>
      </c>
      <c r="L284" s="7" t="str">
        <f t="shared" si="13"/>
        <v>2019138</v>
      </c>
      <c r="M284" s="8">
        <f t="shared" si="14"/>
        <v>138</v>
      </c>
      <c r="N284" s="5">
        <v>1307</v>
      </c>
      <c r="O284" s="5">
        <v>3</v>
      </c>
      <c r="P284" s="5">
        <v>0</v>
      </c>
      <c r="Q284" s="10">
        <v>0</v>
      </c>
      <c r="R284" s="21">
        <v>26.8</v>
      </c>
      <c r="S284" s="21">
        <v>36.9</v>
      </c>
      <c r="T284" s="21">
        <v>20</v>
      </c>
      <c r="U284" s="32">
        <v>37.1</v>
      </c>
      <c r="V284" s="10">
        <f t="shared" si="15"/>
        <v>37.1</v>
      </c>
      <c r="W284" s="11">
        <v>1</v>
      </c>
      <c r="X284" s="5">
        <f>0.06+0.02+0.04</f>
        <v>0.12</v>
      </c>
      <c r="Y284">
        <v>1248.1027524484221</v>
      </c>
      <c r="Z284">
        <v>4.0946310821047902</v>
      </c>
      <c r="AA284">
        <v>99.999801491921588</v>
      </c>
      <c r="AB284" s="5"/>
    </row>
    <row r="285" spans="1:28" x14ac:dyDescent="0.25">
      <c r="A285" s="2">
        <v>283</v>
      </c>
      <c r="B285" s="5" t="s">
        <v>57</v>
      </c>
      <c r="C285" s="7" t="s">
        <v>329</v>
      </c>
      <c r="D285" s="5" t="s">
        <v>18</v>
      </c>
      <c r="E285" s="5" t="s">
        <v>19</v>
      </c>
      <c r="F285" s="5">
        <v>18</v>
      </c>
      <c r="G285" s="5">
        <v>0</v>
      </c>
      <c r="H285" s="5"/>
      <c r="I285" s="5"/>
      <c r="J285" s="6">
        <v>2019</v>
      </c>
      <c r="K285" s="7">
        <v>43603</v>
      </c>
      <c r="L285" s="7" t="str">
        <f t="shared" si="13"/>
        <v>2019138</v>
      </c>
      <c r="M285" s="8">
        <f t="shared" si="14"/>
        <v>138</v>
      </c>
      <c r="N285" s="5">
        <v>1317</v>
      </c>
      <c r="O285" s="5">
        <v>3</v>
      </c>
      <c r="P285" s="5">
        <v>-1</v>
      </c>
      <c r="Q285" s="10">
        <v>0</v>
      </c>
      <c r="R285" s="21">
        <v>26.8</v>
      </c>
      <c r="S285" s="21">
        <v>36.9</v>
      </c>
      <c r="T285" s="21">
        <v>27.5</v>
      </c>
      <c r="U285" s="32">
        <v>36.799999999999997</v>
      </c>
      <c r="V285" s="10">
        <f t="shared" si="15"/>
        <v>36.799999999999997</v>
      </c>
      <c r="W285" s="11">
        <v>1</v>
      </c>
      <c r="X285" s="5">
        <f>0.08+0.24+0.02+0.04</f>
        <v>0.38</v>
      </c>
      <c r="Y285">
        <v>1716.1412846165811</v>
      </c>
      <c r="Z285">
        <v>3.865384751974807</v>
      </c>
      <c r="AA285">
        <v>99.997944073578097</v>
      </c>
      <c r="AB285" s="5"/>
    </row>
    <row r="286" spans="1:28" s="3" customFormat="1" x14ac:dyDescent="0.25">
      <c r="A286" s="2">
        <v>284</v>
      </c>
      <c r="B286" s="34" t="s">
        <v>57</v>
      </c>
      <c r="C286" s="35" t="s">
        <v>330</v>
      </c>
      <c r="D286" s="31" t="s">
        <v>18</v>
      </c>
      <c r="E286" s="31" t="s">
        <v>19</v>
      </c>
      <c r="F286" s="5">
        <v>30</v>
      </c>
      <c r="G286" s="5">
        <v>1</v>
      </c>
      <c r="H286" s="5"/>
      <c r="I286" s="5"/>
      <c r="J286" s="6">
        <v>2019</v>
      </c>
      <c r="K286" s="7">
        <v>43603</v>
      </c>
      <c r="L286" s="7" t="str">
        <f t="shared" si="13"/>
        <v>2019138</v>
      </c>
      <c r="M286" s="8">
        <f t="shared" si="14"/>
        <v>138</v>
      </c>
      <c r="N286" s="5">
        <v>1616</v>
      </c>
      <c r="O286" s="5">
        <v>3</v>
      </c>
      <c r="P286" s="5">
        <v>-1</v>
      </c>
      <c r="Q286" s="10">
        <v>0.01</v>
      </c>
      <c r="R286" s="21">
        <v>27.3</v>
      </c>
      <c r="S286" s="21">
        <v>38.1</v>
      </c>
      <c r="T286" s="21">
        <v>14.6</v>
      </c>
      <c r="U286" s="32">
        <v>38</v>
      </c>
      <c r="V286" s="10">
        <f t="shared" si="15"/>
        <v>38.024025307335201</v>
      </c>
      <c r="W286" s="36">
        <v>2</v>
      </c>
      <c r="X286" s="36">
        <f>0.08+0.24+0.02+0.03+0.01</f>
        <v>0.38</v>
      </c>
      <c r="Y286">
        <v>972.4250125681242</v>
      </c>
      <c r="Z286">
        <v>3.3765500772238379</v>
      </c>
      <c r="AA286">
        <v>99.898613280049403</v>
      </c>
      <c r="AB286" s="37" t="s">
        <v>420</v>
      </c>
    </row>
    <row r="287" spans="1:28" x14ac:dyDescent="0.25">
      <c r="A287" s="2">
        <v>285</v>
      </c>
      <c r="B287" s="5" t="s">
        <v>57</v>
      </c>
      <c r="C287" s="7" t="s">
        <v>331</v>
      </c>
      <c r="D287" s="5" t="s">
        <v>18</v>
      </c>
      <c r="E287" s="5" t="s">
        <v>19</v>
      </c>
      <c r="F287" s="5">
        <v>19</v>
      </c>
      <c r="G287" s="5">
        <v>0</v>
      </c>
      <c r="H287" s="5"/>
      <c r="I287" s="5"/>
      <c r="J287" s="6">
        <v>2019</v>
      </c>
      <c r="K287" s="7">
        <v>43603</v>
      </c>
      <c r="L287" s="7" t="str">
        <f t="shared" si="13"/>
        <v>2019138</v>
      </c>
      <c r="M287" s="8">
        <f t="shared" si="14"/>
        <v>138</v>
      </c>
      <c r="N287" s="5">
        <v>1559</v>
      </c>
      <c r="O287" s="5">
        <v>2</v>
      </c>
      <c r="P287" s="5">
        <v>-1</v>
      </c>
      <c r="Q287" s="10">
        <v>0.1</v>
      </c>
      <c r="R287" s="21">
        <v>28.8</v>
      </c>
      <c r="S287" s="21">
        <v>38.799999999999997</v>
      </c>
      <c r="T287" s="21">
        <v>25</v>
      </c>
      <c r="U287" s="32">
        <v>39.4</v>
      </c>
      <c r="V287" s="10">
        <f t="shared" si="15"/>
        <v>39.099999999999994</v>
      </c>
      <c r="W287" s="31">
        <v>1</v>
      </c>
      <c r="X287" s="31">
        <f>0.06+0.02+0.04</f>
        <v>0.12</v>
      </c>
      <c r="Y287">
        <v>1729.131846427754</v>
      </c>
      <c r="Z287">
        <v>5.3686216360380126</v>
      </c>
      <c r="AA287">
        <v>99.999999999999858</v>
      </c>
      <c r="AB287" s="5"/>
    </row>
    <row r="288" spans="1:28" x14ac:dyDescent="0.25">
      <c r="A288" s="2">
        <v>286</v>
      </c>
      <c r="B288" s="5" t="s">
        <v>57</v>
      </c>
      <c r="C288" s="7" t="s">
        <v>332</v>
      </c>
      <c r="D288" s="5" t="s">
        <v>18</v>
      </c>
      <c r="E288" s="5" t="s">
        <v>19</v>
      </c>
      <c r="F288" s="5">
        <v>19</v>
      </c>
      <c r="G288" s="5">
        <v>0</v>
      </c>
      <c r="H288" s="5"/>
      <c r="I288" s="5"/>
      <c r="J288" s="6">
        <v>2019</v>
      </c>
      <c r="K288" s="7">
        <v>43603</v>
      </c>
      <c r="L288" s="7" t="str">
        <f t="shared" si="13"/>
        <v>2019138</v>
      </c>
      <c r="M288" s="8">
        <f t="shared" si="14"/>
        <v>138</v>
      </c>
      <c r="N288" s="5">
        <v>1553</v>
      </c>
      <c r="O288" s="5">
        <v>3</v>
      </c>
      <c r="P288" s="5">
        <v>-1</v>
      </c>
      <c r="Q288" s="10">
        <v>0</v>
      </c>
      <c r="R288" s="21">
        <v>28.6</v>
      </c>
      <c r="S288" s="21">
        <v>38.6</v>
      </c>
      <c r="T288" s="21">
        <v>30.1</v>
      </c>
      <c r="U288" s="32">
        <v>39.1</v>
      </c>
      <c r="V288" s="10">
        <f t="shared" si="15"/>
        <v>39.1</v>
      </c>
      <c r="W288" s="11">
        <v>1</v>
      </c>
      <c r="X288" s="5">
        <f>0.08+0.24+0.02+0.04</f>
        <v>0.38</v>
      </c>
      <c r="Y288">
        <v>2059.594382939671</v>
      </c>
      <c r="Z288">
        <v>4.7319827152733787</v>
      </c>
      <c r="AA288">
        <v>99.99999996389208</v>
      </c>
      <c r="AB288" s="5"/>
    </row>
    <row r="289" spans="1:28" x14ac:dyDescent="0.25">
      <c r="A289" s="2">
        <v>287</v>
      </c>
      <c r="B289" s="5" t="s">
        <v>57</v>
      </c>
      <c r="C289" s="7" t="s">
        <v>333</v>
      </c>
      <c r="D289" s="5" t="s">
        <v>18</v>
      </c>
      <c r="E289" s="5" t="s">
        <v>19</v>
      </c>
      <c r="F289" s="5">
        <v>18</v>
      </c>
      <c r="G289" s="5">
        <v>0</v>
      </c>
      <c r="H289" s="5"/>
      <c r="I289" s="5"/>
      <c r="J289" s="6">
        <v>2019</v>
      </c>
      <c r="K289" s="7">
        <v>43603</v>
      </c>
      <c r="L289" s="7" t="str">
        <f t="shared" si="13"/>
        <v>2019138</v>
      </c>
      <c r="M289" s="8">
        <f t="shared" si="14"/>
        <v>138</v>
      </c>
      <c r="N289" s="5">
        <v>1557</v>
      </c>
      <c r="O289" s="5">
        <v>3</v>
      </c>
      <c r="P289" s="5">
        <v>-1</v>
      </c>
      <c r="Q289" s="10">
        <v>0</v>
      </c>
      <c r="R289" s="21">
        <v>29</v>
      </c>
      <c r="S289" s="21">
        <v>38.700000000000003</v>
      </c>
      <c r="T289" s="21">
        <v>28</v>
      </c>
      <c r="U289" s="32">
        <v>39.1</v>
      </c>
      <c r="V289" s="10">
        <f t="shared" si="15"/>
        <v>39.1</v>
      </c>
      <c r="W289" s="11">
        <v>1</v>
      </c>
      <c r="X289" s="5">
        <f>0.08+0.24+0.02+0.04</f>
        <v>0.38</v>
      </c>
      <c r="Y289">
        <v>1926.240588837202</v>
      </c>
      <c r="Z289">
        <v>4.7138500780879857</v>
      </c>
      <c r="AA289">
        <v>99.99999995157394</v>
      </c>
      <c r="AB289" s="5"/>
    </row>
    <row r="290" spans="1:28" x14ac:dyDescent="0.25">
      <c r="A290" s="2">
        <v>288</v>
      </c>
      <c r="B290" s="5" t="s">
        <v>57</v>
      </c>
      <c r="C290" s="7" t="s">
        <v>334</v>
      </c>
      <c r="D290" s="5" t="s">
        <v>18</v>
      </c>
      <c r="E290" s="5" t="s">
        <v>19</v>
      </c>
      <c r="F290" s="5">
        <v>22</v>
      </c>
      <c r="G290" s="5">
        <v>0</v>
      </c>
      <c r="H290" s="5"/>
      <c r="I290" s="5"/>
      <c r="J290" s="6">
        <v>2019</v>
      </c>
      <c r="K290" s="7">
        <v>43603</v>
      </c>
      <c r="L290" s="7" t="str">
        <f t="shared" si="13"/>
        <v>2019138</v>
      </c>
      <c r="M290" s="8">
        <f t="shared" si="14"/>
        <v>138</v>
      </c>
      <c r="N290" s="5">
        <v>1604</v>
      </c>
      <c r="O290" s="5">
        <v>3</v>
      </c>
      <c r="P290" s="5">
        <v>-1</v>
      </c>
      <c r="Q290" s="10">
        <v>0.03</v>
      </c>
      <c r="R290" s="21">
        <v>28.2</v>
      </c>
      <c r="S290" s="21">
        <v>39.299999999999997</v>
      </c>
      <c r="T290" s="21">
        <v>15.4</v>
      </c>
      <c r="U290" s="32">
        <v>39.6</v>
      </c>
      <c r="V290" s="10">
        <f t="shared" si="15"/>
        <v>39.49383318964064</v>
      </c>
      <c r="W290" s="11">
        <v>1</v>
      </c>
      <c r="X290" s="5">
        <f>0.08+0.24+0.02+0.04</f>
        <v>0.38</v>
      </c>
      <c r="Y290">
        <v>1094.111294779178</v>
      </c>
      <c r="Z290">
        <v>4.7063264111194156</v>
      </c>
      <c r="AA290">
        <v>99.999999945351448</v>
      </c>
      <c r="AB290" s="5"/>
    </row>
    <row r="291" spans="1:28" x14ac:dyDescent="0.25">
      <c r="A291" s="2">
        <v>289</v>
      </c>
      <c r="B291" s="5" t="s">
        <v>57</v>
      </c>
      <c r="C291" s="7" t="s">
        <v>335</v>
      </c>
      <c r="D291" s="5" t="s">
        <v>18</v>
      </c>
      <c r="E291" s="5" t="s">
        <v>19</v>
      </c>
      <c r="F291" s="5">
        <v>24</v>
      </c>
      <c r="G291" s="5">
        <v>1</v>
      </c>
      <c r="H291" s="5"/>
      <c r="I291" s="5"/>
      <c r="J291" s="6">
        <v>2019</v>
      </c>
      <c r="K291" s="7">
        <v>43603</v>
      </c>
      <c r="L291" s="7" t="str">
        <f t="shared" si="13"/>
        <v>2019138</v>
      </c>
      <c r="M291" s="8">
        <f t="shared" si="14"/>
        <v>138</v>
      </c>
      <c r="N291" s="5">
        <v>1000</v>
      </c>
      <c r="O291" s="5">
        <v>2</v>
      </c>
      <c r="P291" s="5">
        <v>-1</v>
      </c>
      <c r="Q291" s="10">
        <v>0</v>
      </c>
      <c r="R291" s="21">
        <v>26.5</v>
      </c>
      <c r="S291" s="21">
        <v>33.5</v>
      </c>
      <c r="T291" s="21">
        <v>38.6</v>
      </c>
      <c r="U291" s="32">
        <v>33.5</v>
      </c>
      <c r="V291" s="10">
        <f t="shared" si="15"/>
        <v>33.5</v>
      </c>
      <c r="W291" s="11">
        <v>2</v>
      </c>
      <c r="X291" s="5">
        <f>0.29+0.03+0.01</f>
        <v>0.32999999999999996</v>
      </c>
      <c r="Y291">
        <v>1996.693853212199</v>
      </c>
      <c r="Z291">
        <v>2.6792974328287018</v>
      </c>
      <c r="AA291">
        <v>96.468376388198351</v>
      </c>
      <c r="AB291" s="5"/>
    </row>
    <row r="292" spans="1:28" x14ac:dyDescent="0.25">
      <c r="A292" s="2">
        <v>290</v>
      </c>
      <c r="B292" s="5" t="s">
        <v>57</v>
      </c>
      <c r="C292" s="7" t="s">
        <v>336</v>
      </c>
      <c r="D292" s="5" t="s">
        <v>18</v>
      </c>
      <c r="E292" s="5" t="s">
        <v>19</v>
      </c>
      <c r="F292" s="5">
        <v>25</v>
      </c>
      <c r="G292" s="5">
        <v>1</v>
      </c>
      <c r="H292" s="5"/>
      <c r="I292" s="5"/>
      <c r="J292" s="6">
        <v>2019</v>
      </c>
      <c r="K292" s="7">
        <v>43603</v>
      </c>
      <c r="L292" s="7" t="str">
        <f t="shared" si="13"/>
        <v>2019138</v>
      </c>
      <c r="M292" s="8">
        <f t="shared" si="14"/>
        <v>138</v>
      </c>
      <c r="N292" s="5">
        <v>1009</v>
      </c>
      <c r="O292" s="5">
        <v>2</v>
      </c>
      <c r="P292" s="5">
        <v>-1</v>
      </c>
      <c r="Q292" s="10">
        <v>0.1</v>
      </c>
      <c r="R292" s="21">
        <v>26.6</v>
      </c>
      <c r="S292" s="21">
        <v>33.6</v>
      </c>
      <c r="T292" s="21">
        <v>41.9</v>
      </c>
      <c r="U292" s="32">
        <v>33.700000000000003</v>
      </c>
      <c r="V292" s="10">
        <f t="shared" si="15"/>
        <v>33.650000000000006</v>
      </c>
      <c r="W292" s="11">
        <v>2</v>
      </c>
      <c r="X292" s="5">
        <f>0.29+0.03+0.02</f>
        <v>0.33999999999999997</v>
      </c>
      <c r="Y292">
        <v>2179.5374920891709</v>
      </c>
      <c r="Z292">
        <v>2.7950303185535539</v>
      </c>
      <c r="AA292">
        <v>97.762742053808211</v>
      </c>
      <c r="AB292" s="5"/>
    </row>
    <row r="293" spans="1:28" x14ac:dyDescent="0.25">
      <c r="A293" s="2">
        <v>291</v>
      </c>
      <c r="B293" s="5" t="s">
        <v>57</v>
      </c>
      <c r="C293" s="7" t="s">
        <v>337</v>
      </c>
      <c r="D293" s="5" t="s">
        <v>18</v>
      </c>
      <c r="E293" s="5" t="s">
        <v>19</v>
      </c>
      <c r="F293" s="5">
        <v>42</v>
      </c>
      <c r="G293" s="5">
        <v>0</v>
      </c>
      <c r="H293" s="5"/>
      <c r="I293" s="5"/>
      <c r="J293" s="6">
        <v>2019</v>
      </c>
      <c r="K293" s="7">
        <v>43602</v>
      </c>
      <c r="L293" s="7" t="str">
        <f t="shared" si="13"/>
        <v>2019137</v>
      </c>
      <c r="M293" s="8">
        <f t="shared" si="14"/>
        <v>137</v>
      </c>
      <c r="N293" s="5">
        <v>1037</v>
      </c>
      <c r="O293" s="5">
        <v>1</v>
      </c>
      <c r="P293" s="5">
        <v>-1</v>
      </c>
      <c r="Q293" s="10">
        <v>0.01</v>
      </c>
      <c r="R293" s="21">
        <v>25.6</v>
      </c>
      <c r="S293" s="21">
        <v>34.799999999999997</v>
      </c>
      <c r="T293" s="21">
        <v>24</v>
      </c>
      <c r="U293" s="32">
        <v>35.1</v>
      </c>
      <c r="V293" s="10">
        <f t="shared" si="15"/>
        <v>35.027924077994385</v>
      </c>
      <c r="W293" s="11">
        <v>1</v>
      </c>
      <c r="X293" s="5">
        <f>0.08+0.24+0.02+0.04</f>
        <v>0.38</v>
      </c>
      <c r="Y293">
        <v>1334.554166017459</v>
      </c>
      <c r="Z293">
        <v>3.0955408969458871</v>
      </c>
      <c r="AA293">
        <v>99.458227954528866</v>
      </c>
      <c r="AB293" s="5"/>
    </row>
    <row r="294" spans="1:28" x14ac:dyDescent="0.25">
      <c r="A294" s="2">
        <v>292</v>
      </c>
      <c r="B294" s="5" t="s">
        <v>57</v>
      </c>
      <c r="C294" s="7" t="s">
        <v>338</v>
      </c>
      <c r="D294" s="5" t="s">
        <v>18</v>
      </c>
      <c r="E294" s="5" t="s">
        <v>19</v>
      </c>
      <c r="F294" s="5">
        <v>30</v>
      </c>
      <c r="G294" s="5">
        <v>1</v>
      </c>
      <c r="H294" s="5"/>
      <c r="I294" s="5"/>
      <c r="J294" s="6">
        <v>2019</v>
      </c>
      <c r="K294" s="7">
        <v>43602</v>
      </c>
      <c r="L294" s="7" t="str">
        <f t="shared" si="13"/>
        <v>2019137</v>
      </c>
      <c r="M294" s="8">
        <f t="shared" si="14"/>
        <v>137</v>
      </c>
      <c r="N294" s="5">
        <v>1045</v>
      </c>
      <c r="O294" s="5">
        <v>0</v>
      </c>
      <c r="P294" s="5">
        <v>-1</v>
      </c>
      <c r="Q294" s="10">
        <v>0.01</v>
      </c>
      <c r="R294" s="21">
        <v>25.5</v>
      </c>
      <c r="S294" s="21">
        <v>34.5</v>
      </c>
      <c r="T294" s="21">
        <v>24</v>
      </c>
      <c r="U294" s="32">
        <v>34</v>
      </c>
      <c r="V294" s="10">
        <f t="shared" si="15"/>
        <v>34.120126536676018</v>
      </c>
      <c r="W294" s="11">
        <v>1.2</v>
      </c>
      <c r="X294" s="5">
        <f>0.08+0.24+0.02+0.03+0.01</f>
        <v>0.38</v>
      </c>
      <c r="Y294">
        <v>1312.5520371028281</v>
      </c>
      <c r="Z294">
        <v>2.675667658712126</v>
      </c>
      <c r="AA294">
        <v>96.420090421341015</v>
      </c>
      <c r="AB294" s="5"/>
    </row>
    <row r="295" spans="1:28" x14ac:dyDescent="0.25">
      <c r="A295" s="2">
        <v>293</v>
      </c>
      <c r="B295" s="5" t="s">
        <v>57</v>
      </c>
      <c r="C295" s="7" t="s">
        <v>339</v>
      </c>
      <c r="D295" s="5" t="s">
        <v>18</v>
      </c>
      <c r="E295" s="5" t="s">
        <v>19</v>
      </c>
      <c r="F295" s="5">
        <v>30</v>
      </c>
      <c r="G295" s="5">
        <v>0</v>
      </c>
      <c r="H295" s="5"/>
      <c r="I295" s="5"/>
      <c r="J295" s="6">
        <v>2019</v>
      </c>
      <c r="K295" s="7">
        <v>43602</v>
      </c>
      <c r="L295" s="7" t="str">
        <f t="shared" si="13"/>
        <v>2019137</v>
      </c>
      <c r="M295" s="8">
        <f t="shared" si="14"/>
        <v>137</v>
      </c>
      <c r="N295" s="5">
        <v>1058</v>
      </c>
      <c r="O295" s="5">
        <v>3</v>
      </c>
      <c r="P295" s="5">
        <v>-1</v>
      </c>
      <c r="Q295" s="10">
        <v>0.1</v>
      </c>
      <c r="R295" s="21">
        <v>25.2</v>
      </c>
      <c r="S295" s="21">
        <v>34.4</v>
      </c>
      <c r="T295" s="21">
        <v>23.6</v>
      </c>
      <c r="U295" s="9">
        <v>34.4</v>
      </c>
      <c r="V295" s="10">
        <f t="shared" si="15"/>
        <v>34.4</v>
      </c>
      <c r="W295" s="11">
        <v>1</v>
      </c>
      <c r="X295" s="5">
        <f>0.08+0.24+0.02+0.04</f>
        <v>0.38</v>
      </c>
      <c r="Y295">
        <v>1283.533447228697</v>
      </c>
      <c r="Z295">
        <v>2.931404747790785</v>
      </c>
      <c r="AA295">
        <v>98.771845658737377</v>
      </c>
      <c r="AB295" s="5"/>
    </row>
    <row r="296" spans="1:28" x14ac:dyDescent="0.25">
      <c r="A296" s="2">
        <v>294</v>
      </c>
      <c r="B296" s="5" t="s">
        <v>57</v>
      </c>
      <c r="C296" s="7" t="s">
        <v>340</v>
      </c>
      <c r="D296" s="5" t="s">
        <v>18</v>
      </c>
      <c r="E296" s="5" t="s">
        <v>19</v>
      </c>
      <c r="F296" s="5">
        <v>36</v>
      </c>
      <c r="G296" s="5">
        <v>1</v>
      </c>
      <c r="H296" s="5"/>
      <c r="I296" s="5"/>
      <c r="J296" s="6">
        <v>2019</v>
      </c>
      <c r="K296" s="7">
        <v>43605</v>
      </c>
      <c r="L296" s="7" t="str">
        <f t="shared" si="13"/>
        <v>2019140</v>
      </c>
      <c r="M296" s="8">
        <f t="shared" si="14"/>
        <v>140</v>
      </c>
      <c r="N296" s="5">
        <v>1136</v>
      </c>
      <c r="O296" s="5">
        <v>3</v>
      </c>
      <c r="P296" s="5">
        <v>-1</v>
      </c>
      <c r="Q296" s="10">
        <v>0</v>
      </c>
      <c r="R296" s="21">
        <v>25.3</v>
      </c>
      <c r="S296" s="21">
        <v>33.5</v>
      </c>
      <c r="T296" s="21">
        <v>35.4</v>
      </c>
      <c r="U296" s="9">
        <v>33.5</v>
      </c>
      <c r="V296" s="10">
        <f t="shared" si="15"/>
        <v>33.5</v>
      </c>
      <c r="W296" s="11">
        <v>2</v>
      </c>
      <c r="X296" s="5">
        <f>0.06+0.02+0.01+0.03</f>
        <v>0.12</v>
      </c>
      <c r="Y296">
        <v>1831.164829111706</v>
      </c>
      <c r="Z296">
        <v>2.6669024456366301</v>
      </c>
      <c r="AA296">
        <v>96.301415073415058</v>
      </c>
      <c r="AB296" s="5"/>
    </row>
    <row r="297" spans="1:28" x14ac:dyDescent="0.25">
      <c r="A297" s="2">
        <v>295</v>
      </c>
      <c r="B297" s="5" t="s">
        <v>57</v>
      </c>
      <c r="C297" s="7" t="s">
        <v>341</v>
      </c>
      <c r="D297" s="5" t="s">
        <v>18</v>
      </c>
      <c r="E297" s="5" t="s">
        <v>19</v>
      </c>
      <c r="F297" s="5">
        <v>25</v>
      </c>
      <c r="G297" s="5">
        <v>0</v>
      </c>
      <c r="H297" s="5"/>
      <c r="I297" s="5"/>
      <c r="J297" s="6">
        <v>2019</v>
      </c>
      <c r="K297" s="7">
        <v>43605</v>
      </c>
      <c r="L297" s="7" t="str">
        <f t="shared" si="13"/>
        <v>2019140</v>
      </c>
      <c r="M297" s="8">
        <f t="shared" si="14"/>
        <v>140</v>
      </c>
      <c r="N297" s="5">
        <v>1140</v>
      </c>
      <c r="O297" s="5">
        <v>4</v>
      </c>
      <c r="P297" s="5">
        <v>-1</v>
      </c>
      <c r="Q297" s="10">
        <v>0</v>
      </c>
      <c r="R297" s="21">
        <v>26.3</v>
      </c>
      <c r="S297" s="21">
        <v>33.6</v>
      </c>
      <c r="T297" s="21">
        <v>38</v>
      </c>
      <c r="U297" s="9">
        <v>33.4</v>
      </c>
      <c r="V297" s="10">
        <f t="shared" si="15"/>
        <v>33.4</v>
      </c>
      <c r="W297" s="11">
        <v>0.7</v>
      </c>
      <c r="X297" s="5">
        <v>0.61</v>
      </c>
      <c r="Y297">
        <v>1976.6688472407759</v>
      </c>
      <c r="Z297">
        <v>2.342916286455583</v>
      </c>
      <c r="AA297">
        <v>89.541197972285886</v>
      </c>
      <c r="AB297" s="5" t="s">
        <v>439</v>
      </c>
    </row>
    <row r="298" spans="1:28" x14ac:dyDescent="0.25">
      <c r="A298" s="2">
        <v>296</v>
      </c>
      <c r="B298" s="5" t="s">
        <v>57</v>
      </c>
      <c r="C298" s="7" t="s">
        <v>342</v>
      </c>
      <c r="D298" s="5" t="s">
        <v>18</v>
      </c>
      <c r="E298" s="5" t="s">
        <v>19</v>
      </c>
      <c r="F298" s="5">
        <v>18</v>
      </c>
      <c r="G298" s="5">
        <v>1</v>
      </c>
      <c r="H298" s="5"/>
      <c r="I298" s="5"/>
      <c r="J298" s="6">
        <v>2019</v>
      </c>
      <c r="K298" s="7">
        <v>43605</v>
      </c>
      <c r="L298" s="7" t="str">
        <f t="shared" si="13"/>
        <v>2019140</v>
      </c>
      <c r="M298" s="8">
        <f t="shared" si="14"/>
        <v>140</v>
      </c>
      <c r="N298" s="5">
        <v>1146</v>
      </c>
      <c r="O298" s="5">
        <v>3</v>
      </c>
      <c r="P298" s="5">
        <v>-1</v>
      </c>
      <c r="Q298" s="10">
        <v>0</v>
      </c>
      <c r="R298" s="21">
        <v>33.799999999999997</v>
      </c>
      <c r="S298" s="21">
        <v>37.299999999999997</v>
      </c>
      <c r="T298" s="21">
        <v>33.799999999999997</v>
      </c>
      <c r="U298" s="9">
        <v>23.3</v>
      </c>
      <c r="V298" s="10">
        <f t="shared" si="15"/>
        <v>23.3</v>
      </c>
      <c r="W298" s="11">
        <v>0.7</v>
      </c>
      <c r="X298" s="5">
        <f>0.29+0.15+0.01+0.02+0.03</f>
        <v>0.5</v>
      </c>
      <c r="Y298">
        <v>2155.719009406972</v>
      </c>
      <c r="Z298">
        <v>0.36866420237244851</v>
      </c>
      <c r="AA298">
        <v>7.8293265622547494</v>
      </c>
      <c r="AB298" s="5"/>
    </row>
    <row r="299" spans="1:28" x14ac:dyDescent="0.25">
      <c r="A299" s="2">
        <v>297</v>
      </c>
      <c r="B299" s="5" t="s">
        <v>57</v>
      </c>
      <c r="C299" s="7" t="s">
        <v>343</v>
      </c>
      <c r="D299" s="5" t="s">
        <v>18</v>
      </c>
      <c r="E299" s="5" t="s">
        <v>19</v>
      </c>
      <c r="F299" s="5">
        <v>30</v>
      </c>
      <c r="G299" s="5">
        <v>0</v>
      </c>
      <c r="H299" s="5"/>
      <c r="I299" s="5"/>
      <c r="J299" s="6">
        <v>2019</v>
      </c>
      <c r="K299" s="7">
        <v>43605</v>
      </c>
      <c r="L299" s="7" t="str">
        <f t="shared" si="13"/>
        <v>2019140</v>
      </c>
      <c r="M299" s="8">
        <f t="shared" si="14"/>
        <v>140</v>
      </c>
      <c r="N299" s="5">
        <v>1155</v>
      </c>
      <c r="O299" s="5">
        <v>2</v>
      </c>
      <c r="P299" s="5">
        <v>-1</v>
      </c>
      <c r="Q299" s="10">
        <v>0.01</v>
      </c>
      <c r="R299" s="21">
        <v>28</v>
      </c>
      <c r="S299" s="21">
        <v>35.299999999999997</v>
      </c>
      <c r="T299" s="21">
        <v>30.4</v>
      </c>
      <c r="U299" s="9">
        <v>36.1</v>
      </c>
      <c r="V299" s="10">
        <f t="shared" si="15"/>
        <v>35.907797541318367</v>
      </c>
      <c r="W299" s="11">
        <v>2</v>
      </c>
      <c r="X299" s="5">
        <f>0.08+0.24+0.02+0.04</f>
        <v>0.38</v>
      </c>
      <c r="Y299">
        <v>1737.7849280535961</v>
      </c>
      <c r="Z299">
        <v>3.052955080058414</v>
      </c>
      <c r="AA299">
        <v>99.322874133796063</v>
      </c>
      <c r="AB299" s="5"/>
    </row>
    <row r="300" spans="1:28" x14ac:dyDescent="0.25">
      <c r="A300" s="2">
        <v>298</v>
      </c>
      <c r="B300" s="5" t="s">
        <v>57</v>
      </c>
      <c r="C300" s="7" t="s">
        <v>344</v>
      </c>
      <c r="D300" s="5" t="s">
        <v>18</v>
      </c>
      <c r="E300" s="5" t="s">
        <v>19</v>
      </c>
      <c r="F300" s="5">
        <v>19</v>
      </c>
      <c r="G300" s="5">
        <v>0</v>
      </c>
      <c r="H300" s="5"/>
      <c r="I300" s="5"/>
      <c r="J300" s="6">
        <v>2019</v>
      </c>
      <c r="K300" s="7">
        <v>43605</v>
      </c>
      <c r="L300" s="7" t="str">
        <f t="shared" si="13"/>
        <v>2019140</v>
      </c>
      <c r="M300" s="8">
        <f t="shared" si="14"/>
        <v>140</v>
      </c>
      <c r="N300" s="5">
        <v>1220</v>
      </c>
      <c r="O300" s="5">
        <v>3</v>
      </c>
      <c r="P300" s="5">
        <v>-1</v>
      </c>
      <c r="Q300" s="10">
        <v>0.1</v>
      </c>
      <c r="R300" s="21">
        <v>26.6</v>
      </c>
      <c r="S300" s="21">
        <v>35.299999999999997</v>
      </c>
      <c r="T300" s="21">
        <v>31</v>
      </c>
      <c r="U300" s="32">
        <v>36</v>
      </c>
      <c r="V300" s="10">
        <f t="shared" si="15"/>
        <v>35.65</v>
      </c>
      <c r="W300" s="11">
        <v>1</v>
      </c>
      <c r="X300" s="5">
        <f>0.08+0.24+0.04</f>
        <v>0.36</v>
      </c>
      <c r="Y300">
        <v>1772.083314791495</v>
      </c>
      <c r="Z300">
        <v>3.5510904365697722</v>
      </c>
      <c r="AA300">
        <v>99.970571055065676</v>
      </c>
      <c r="AB300" s="5"/>
    </row>
    <row r="301" spans="1:28" x14ac:dyDescent="0.25">
      <c r="A301" s="2">
        <v>299</v>
      </c>
      <c r="B301" s="5" t="s">
        <v>57</v>
      </c>
      <c r="C301" s="7" t="s">
        <v>345</v>
      </c>
      <c r="D301" s="5" t="s">
        <v>18</v>
      </c>
      <c r="E301" s="5" t="s">
        <v>19</v>
      </c>
      <c r="F301" s="5">
        <v>23</v>
      </c>
      <c r="G301" s="5">
        <v>0</v>
      </c>
      <c r="H301" s="5"/>
      <c r="I301" s="5"/>
      <c r="J301" s="6">
        <v>2019</v>
      </c>
      <c r="K301" s="7">
        <v>43605</v>
      </c>
      <c r="L301" s="7" t="str">
        <f t="shared" si="13"/>
        <v>2019140</v>
      </c>
      <c r="M301" s="8">
        <f t="shared" si="14"/>
        <v>140</v>
      </c>
      <c r="N301" s="5">
        <v>1210</v>
      </c>
      <c r="O301" s="5">
        <v>4</v>
      </c>
      <c r="P301" s="5">
        <v>-1</v>
      </c>
      <c r="Q301" s="10">
        <v>0</v>
      </c>
      <c r="R301" s="21">
        <v>27.3</v>
      </c>
      <c r="S301" s="21">
        <v>35.1</v>
      </c>
      <c r="T301" s="21">
        <v>32.200000000000003</v>
      </c>
      <c r="U301" s="32">
        <v>35.799999999999997</v>
      </c>
      <c r="V301" s="10">
        <f t="shared" si="15"/>
        <v>35.799999999999997</v>
      </c>
      <c r="W301" s="11">
        <v>0.7</v>
      </c>
      <c r="X301" s="5">
        <f>0.06+0.04</f>
        <v>0.1</v>
      </c>
      <c r="Y301">
        <v>1820.474533335989</v>
      </c>
      <c r="Z301">
        <v>3.342175545849781</v>
      </c>
      <c r="AA301">
        <v>99.873016759566809</v>
      </c>
      <c r="AB301" s="5"/>
    </row>
    <row r="302" spans="1:28" x14ac:dyDescent="0.25">
      <c r="A302" s="2">
        <v>300</v>
      </c>
      <c r="B302" s="5" t="s">
        <v>57</v>
      </c>
      <c r="C302" s="7" t="s">
        <v>346</v>
      </c>
      <c r="D302" s="5" t="s">
        <v>18</v>
      </c>
      <c r="E302" s="5" t="s">
        <v>19</v>
      </c>
      <c r="F302" s="5">
        <v>28</v>
      </c>
      <c r="G302" s="5">
        <v>0</v>
      </c>
      <c r="H302" s="5"/>
      <c r="I302" s="5"/>
      <c r="J302" s="6">
        <v>2019</v>
      </c>
      <c r="K302" s="7">
        <v>43605</v>
      </c>
      <c r="L302" s="7" t="str">
        <f t="shared" si="13"/>
        <v>2019140</v>
      </c>
      <c r="M302" s="8">
        <f t="shared" si="14"/>
        <v>140</v>
      </c>
      <c r="N302" s="5">
        <v>1205</v>
      </c>
      <c r="O302" s="5">
        <v>4</v>
      </c>
      <c r="P302" s="5">
        <v>-1</v>
      </c>
      <c r="Q302" s="10">
        <v>0</v>
      </c>
      <c r="R302" s="21">
        <v>27.2</v>
      </c>
      <c r="S302" s="21">
        <v>35.200000000000003</v>
      </c>
      <c r="T302" s="21">
        <v>34.799999999999997</v>
      </c>
      <c r="U302" s="32">
        <v>36</v>
      </c>
      <c r="V302" s="10">
        <f t="shared" si="15"/>
        <v>36</v>
      </c>
      <c r="W302" s="11">
        <v>1</v>
      </c>
      <c r="X302" s="5">
        <f>0.08+0.24+0.02+0.04</f>
        <v>0.38</v>
      </c>
      <c r="Y302">
        <v>1978.3617785193021</v>
      </c>
      <c r="Z302">
        <v>3.5144648184790181</v>
      </c>
      <c r="AA302">
        <v>99.961334130564097</v>
      </c>
      <c r="AB302" s="5"/>
    </row>
    <row r="303" spans="1:28" x14ac:dyDescent="0.25">
      <c r="A303" s="2">
        <v>301</v>
      </c>
      <c r="B303" s="5" t="s">
        <v>57</v>
      </c>
      <c r="C303" s="7" t="s">
        <v>347</v>
      </c>
      <c r="D303" s="5" t="s">
        <v>18</v>
      </c>
      <c r="E303" s="5" t="s">
        <v>19</v>
      </c>
      <c r="F303" s="5">
        <v>18</v>
      </c>
      <c r="G303" s="5">
        <v>1</v>
      </c>
      <c r="H303" s="5"/>
      <c r="I303" s="5"/>
      <c r="J303" s="6">
        <v>2019</v>
      </c>
      <c r="K303" s="7">
        <v>43605</v>
      </c>
      <c r="L303" s="7" t="str">
        <f t="shared" si="13"/>
        <v>2019140</v>
      </c>
      <c r="M303" s="8">
        <f t="shared" si="14"/>
        <v>140</v>
      </c>
      <c r="N303" s="5">
        <v>1200</v>
      </c>
      <c r="O303" s="5">
        <v>3</v>
      </c>
      <c r="P303" s="5">
        <v>-1</v>
      </c>
      <c r="Q303" s="10">
        <v>0</v>
      </c>
      <c r="R303" s="21">
        <v>27.7</v>
      </c>
      <c r="S303" s="21">
        <v>34.799999999999997</v>
      </c>
      <c r="T303" s="21">
        <v>29.9</v>
      </c>
      <c r="U303" s="32">
        <v>35.6</v>
      </c>
      <c r="V303" s="10">
        <f t="shared" si="15"/>
        <v>35.6</v>
      </c>
      <c r="W303" s="11">
        <v>2</v>
      </c>
      <c r="X303" s="5">
        <f>0.34+0.15+0.02+0.01+0.03</f>
        <v>0.55000000000000004</v>
      </c>
      <c r="Y303">
        <v>1662.632065163418</v>
      </c>
      <c r="Z303">
        <v>2.8868116175301139</v>
      </c>
      <c r="AA303">
        <v>98.494235047827914</v>
      </c>
      <c r="AB303" s="5"/>
    </row>
    <row r="304" spans="1:28" x14ac:dyDescent="0.25">
      <c r="A304" s="2">
        <v>302</v>
      </c>
      <c r="B304" s="5" t="s">
        <v>57</v>
      </c>
      <c r="C304" s="7" t="s">
        <v>348</v>
      </c>
      <c r="D304" s="5" t="s">
        <v>18</v>
      </c>
      <c r="E304" s="5" t="s">
        <v>19</v>
      </c>
      <c r="F304" s="5">
        <v>25</v>
      </c>
      <c r="G304" s="5">
        <v>0</v>
      </c>
      <c r="H304" s="5"/>
      <c r="I304" s="5"/>
      <c r="J304" s="6">
        <v>2019</v>
      </c>
      <c r="K304" s="7">
        <v>43605</v>
      </c>
      <c r="L304" s="7" t="str">
        <f t="shared" si="13"/>
        <v>2019140</v>
      </c>
      <c r="M304" s="8">
        <f t="shared" si="14"/>
        <v>140</v>
      </c>
      <c r="N304" s="5">
        <v>1225</v>
      </c>
      <c r="O304" s="5">
        <v>0</v>
      </c>
      <c r="P304" s="5">
        <v>0</v>
      </c>
      <c r="Q304" s="10">
        <v>0</v>
      </c>
      <c r="R304" s="21">
        <v>26.8</v>
      </c>
      <c r="S304" s="21">
        <v>35.4</v>
      </c>
      <c r="T304" s="21">
        <v>30.2</v>
      </c>
      <c r="U304" s="32">
        <v>35.5</v>
      </c>
      <c r="V304" s="10">
        <f t="shared" si="15"/>
        <v>35.5</v>
      </c>
      <c r="W304" s="11">
        <v>0.7</v>
      </c>
      <c r="X304" s="5">
        <f>0.34+0.24+0.04</f>
        <v>0.62000000000000011</v>
      </c>
      <c r="Y304">
        <v>1735.89559846265</v>
      </c>
      <c r="Z304">
        <v>3.0702874873471568</v>
      </c>
      <c r="AA304">
        <v>99.381053800502315</v>
      </c>
      <c r="AB304" s="5"/>
    </row>
    <row r="305" spans="1:28" x14ac:dyDescent="0.25">
      <c r="A305" s="2">
        <v>303</v>
      </c>
      <c r="B305" s="5" t="s">
        <v>57</v>
      </c>
      <c r="C305" s="7" t="s">
        <v>349</v>
      </c>
      <c r="D305" s="5" t="s">
        <v>18</v>
      </c>
      <c r="E305" s="5" t="s">
        <v>19</v>
      </c>
      <c r="F305" s="5">
        <v>20</v>
      </c>
      <c r="G305" s="5">
        <v>0</v>
      </c>
      <c r="H305" s="5"/>
      <c r="I305" s="5"/>
      <c r="J305" s="6">
        <v>2019</v>
      </c>
      <c r="K305" s="7">
        <v>43605</v>
      </c>
      <c r="L305" s="7" t="str">
        <f t="shared" si="13"/>
        <v>2019140</v>
      </c>
      <c r="M305" s="8">
        <f t="shared" si="14"/>
        <v>140</v>
      </c>
      <c r="N305" s="5">
        <v>1215</v>
      </c>
      <c r="O305" s="5">
        <v>4</v>
      </c>
      <c r="P305" s="5">
        <v>-1</v>
      </c>
      <c r="Q305" s="10">
        <v>0</v>
      </c>
      <c r="R305" s="21">
        <v>26.7</v>
      </c>
      <c r="S305" s="21">
        <v>35.299999999999997</v>
      </c>
      <c r="T305" s="21">
        <v>28.1</v>
      </c>
      <c r="U305" s="32">
        <v>35.4</v>
      </c>
      <c r="V305" s="10">
        <f t="shared" si="15"/>
        <v>35.4</v>
      </c>
      <c r="W305" s="11">
        <v>2</v>
      </c>
      <c r="X305" s="5">
        <f>0.08+0.24+0.02+0.04</f>
        <v>0.38</v>
      </c>
      <c r="Y305">
        <v>1606.307778891646</v>
      </c>
      <c r="Z305">
        <v>2.956285412166296</v>
      </c>
      <c r="AA305">
        <v>98.907512270658657</v>
      </c>
      <c r="AB305" s="5"/>
    </row>
    <row r="306" spans="1:28" x14ac:dyDescent="0.25">
      <c r="A306" s="2">
        <v>304</v>
      </c>
      <c r="B306" s="5" t="s">
        <v>57</v>
      </c>
      <c r="C306" s="7" t="s">
        <v>350</v>
      </c>
      <c r="D306" s="5" t="s">
        <v>18</v>
      </c>
      <c r="E306" s="5" t="s">
        <v>19</v>
      </c>
      <c r="F306" s="5">
        <v>20</v>
      </c>
      <c r="G306" s="5">
        <v>0</v>
      </c>
      <c r="H306" s="5"/>
      <c r="I306" s="5"/>
      <c r="J306" s="6">
        <v>2019</v>
      </c>
      <c r="K306" s="7">
        <v>43605</v>
      </c>
      <c r="L306" s="7" t="str">
        <f t="shared" si="13"/>
        <v>2019140</v>
      </c>
      <c r="M306" s="8">
        <f t="shared" si="14"/>
        <v>140</v>
      </c>
      <c r="N306" s="5">
        <v>1230</v>
      </c>
      <c r="O306" s="5">
        <v>3</v>
      </c>
      <c r="P306" s="5">
        <v>-1</v>
      </c>
      <c r="Q306" s="10">
        <v>0.1</v>
      </c>
      <c r="R306" s="21">
        <v>26.1</v>
      </c>
      <c r="S306" s="21">
        <v>35.700000000000003</v>
      </c>
      <c r="T306" s="21">
        <v>28.7</v>
      </c>
      <c r="U306" s="32">
        <v>35.799999999999997</v>
      </c>
      <c r="V306" s="10">
        <f t="shared" si="15"/>
        <v>35.75</v>
      </c>
      <c r="W306" s="11">
        <v>2</v>
      </c>
      <c r="X306" s="5">
        <f>0.06+0.02+0.04</f>
        <v>0.12</v>
      </c>
      <c r="Y306">
        <v>1677.145266697974</v>
      </c>
      <c r="Z306">
        <v>3.2629091066368781</v>
      </c>
      <c r="AA306">
        <v>99.791251124681708</v>
      </c>
      <c r="AB306" s="5"/>
    </row>
    <row r="307" spans="1:28" x14ac:dyDescent="0.25">
      <c r="A307" s="2">
        <v>305</v>
      </c>
      <c r="B307" s="5" t="s">
        <v>57</v>
      </c>
      <c r="C307" s="7" t="s">
        <v>351</v>
      </c>
      <c r="D307" s="5" t="s">
        <v>18</v>
      </c>
      <c r="E307" s="5" t="s">
        <v>19</v>
      </c>
      <c r="F307" s="5">
        <v>23</v>
      </c>
      <c r="G307" s="5">
        <v>0</v>
      </c>
      <c r="H307" s="5"/>
      <c r="I307" s="5"/>
      <c r="J307" s="6">
        <v>2019</v>
      </c>
      <c r="K307" s="7">
        <v>43605</v>
      </c>
      <c r="L307" s="7" t="str">
        <f t="shared" si="13"/>
        <v>2019140</v>
      </c>
      <c r="M307" s="8">
        <f t="shared" si="14"/>
        <v>140</v>
      </c>
      <c r="N307" s="5">
        <v>1235</v>
      </c>
      <c r="O307" s="5">
        <v>4</v>
      </c>
      <c r="P307" s="5">
        <v>-1</v>
      </c>
      <c r="Q307" s="10">
        <v>0</v>
      </c>
      <c r="R307" s="21">
        <v>26.6</v>
      </c>
      <c r="S307" s="21">
        <v>36.299999999999997</v>
      </c>
      <c r="T307" s="21">
        <v>22.8</v>
      </c>
      <c r="U307" s="32">
        <v>36.299999999999997</v>
      </c>
      <c r="V307" s="10">
        <f t="shared" si="15"/>
        <v>36.299999999999997</v>
      </c>
      <c r="W307" s="11">
        <v>1</v>
      </c>
      <c r="X307" s="5">
        <f>0.06+0.02+0.04</f>
        <v>0.12</v>
      </c>
      <c r="Y307">
        <v>1376.9580085723289</v>
      </c>
      <c r="Z307">
        <v>3.7800710411079228</v>
      </c>
      <c r="AA307">
        <v>99.995508764379707</v>
      </c>
      <c r="AB307" s="5"/>
    </row>
    <row r="308" spans="1:28" x14ac:dyDescent="0.25">
      <c r="A308" s="2">
        <v>306</v>
      </c>
      <c r="B308" s="5" t="s">
        <v>57</v>
      </c>
      <c r="C308" s="7" t="s">
        <v>352</v>
      </c>
      <c r="D308" s="5" t="s">
        <v>18</v>
      </c>
      <c r="E308" s="5" t="s">
        <v>19</v>
      </c>
      <c r="F308" s="5">
        <v>22</v>
      </c>
      <c r="G308" s="5">
        <v>0</v>
      </c>
      <c r="H308" s="5"/>
      <c r="I308" s="5"/>
      <c r="J308" s="6">
        <v>2019</v>
      </c>
      <c r="K308" s="7">
        <v>43605</v>
      </c>
      <c r="L308" s="7" t="str">
        <f t="shared" si="13"/>
        <v>2019140</v>
      </c>
      <c r="M308" s="8">
        <f t="shared" si="14"/>
        <v>140</v>
      </c>
      <c r="N308" s="5">
        <v>1240</v>
      </c>
      <c r="O308" s="5">
        <v>3</v>
      </c>
      <c r="P308" s="5">
        <v>-1</v>
      </c>
      <c r="Q308" s="33">
        <v>1.2E-2</v>
      </c>
      <c r="R308" s="21">
        <v>27</v>
      </c>
      <c r="S308" s="21">
        <v>36.4</v>
      </c>
      <c r="T308" s="21">
        <v>24.2</v>
      </c>
      <c r="U308" s="32">
        <v>36.299999999999997</v>
      </c>
      <c r="V308" s="10">
        <f t="shared" si="15"/>
        <v>36.325728427444744</v>
      </c>
      <c r="W308" s="11">
        <v>1</v>
      </c>
      <c r="X308" s="5">
        <f>0.06+0.04</f>
        <v>0.1</v>
      </c>
      <c r="Y308">
        <v>1469.5283377992939</v>
      </c>
      <c r="Z308">
        <v>3.8466849938254071</v>
      </c>
      <c r="AA308">
        <v>99.997550339481592</v>
      </c>
      <c r="AB308" s="5"/>
    </row>
    <row r="309" spans="1:28" x14ac:dyDescent="0.25">
      <c r="A309" s="2">
        <v>307</v>
      </c>
      <c r="B309" s="5" t="s">
        <v>57</v>
      </c>
      <c r="C309" s="7" t="s">
        <v>353</v>
      </c>
      <c r="D309" s="5" t="s">
        <v>18</v>
      </c>
      <c r="E309" s="5" t="s">
        <v>19</v>
      </c>
      <c r="F309" s="5">
        <v>20</v>
      </c>
      <c r="G309" s="5">
        <v>0</v>
      </c>
      <c r="H309" s="5"/>
      <c r="I309" s="5"/>
      <c r="J309" s="6">
        <v>2019</v>
      </c>
      <c r="K309" s="7">
        <v>43605</v>
      </c>
      <c r="L309" s="7" t="str">
        <f t="shared" si="13"/>
        <v>2019140</v>
      </c>
      <c r="M309" s="8">
        <f t="shared" si="14"/>
        <v>140</v>
      </c>
      <c r="N309" s="5">
        <v>1245</v>
      </c>
      <c r="O309" s="5">
        <v>3</v>
      </c>
      <c r="P309" s="5">
        <v>-1</v>
      </c>
      <c r="Q309" s="10">
        <v>0.1</v>
      </c>
      <c r="R309" s="21">
        <v>26.3</v>
      </c>
      <c r="S309" s="21">
        <v>35.9</v>
      </c>
      <c r="T309" s="21">
        <v>21.1</v>
      </c>
      <c r="U309" s="32">
        <v>35.700000000000003</v>
      </c>
      <c r="V309" s="10">
        <f t="shared" si="15"/>
        <v>35.799999999999997</v>
      </c>
      <c r="W309" s="11">
        <v>2</v>
      </c>
      <c r="X309" s="5">
        <f>0.06+0.02+0.04</f>
        <v>0.12</v>
      </c>
      <c r="Y309">
        <v>1246.648174422372</v>
      </c>
      <c r="Z309">
        <v>3.2006406317812228</v>
      </c>
      <c r="AA309">
        <v>99.697902131950556</v>
      </c>
      <c r="AB309" s="5"/>
    </row>
    <row r="310" spans="1:28" x14ac:dyDescent="0.25">
      <c r="A310" s="2">
        <v>308</v>
      </c>
      <c r="B310" s="5" t="s">
        <v>57</v>
      </c>
      <c r="C310" s="7" t="s">
        <v>354</v>
      </c>
      <c r="D310" s="5" t="s">
        <v>18</v>
      </c>
      <c r="E310" s="5" t="s">
        <v>19</v>
      </c>
      <c r="F310" s="5">
        <v>27</v>
      </c>
      <c r="G310" s="5">
        <v>1</v>
      </c>
      <c r="H310" s="5"/>
      <c r="I310" s="5"/>
      <c r="J310" s="6">
        <v>2019</v>
      </c>
      <c r="K310" s="7">
        <v>43602</v>
      </c>
      <c r="L310" s="7" t="str">
        <f t="shared" si="13"/>
        <v>2019137</v>
      </c>
      <c r="M310" s="8">
        <f t="shared" si="14"/>
        <v>137</v>
      </c>
      <c r="N310" s="5">
        <v>1256</v>
      </c>
      <c r="O310" s="5">
        <v>2</v>
      </c>
      <c r="P310" s="5">
        <v>-1</v>
      </c>
      <c r="Q310" s="10">
        <v>0.1</v>
      </c>
      <c r="R310" s="21">
        <v>26.4</v>
      </c>
      <c r="S310" s="21">
        <v>36.5</v>
      </c>
      <c r="T310" s="21">
        <v>18.5</v>
      </c>
      <c r="U310" s="32">
        <v>36.6</v>
      </c>
      <c r="V310" s="10">
        <f t="shared" si="15"/>
        <v>36.549999999999997</v>
      </c>
      <c r="W310" s="11">
        <v>2</v>
      </c>
      <c r="X310" s="5">
        <f>0.29+0.2+0.03+0.01</f>
        <v>0.53</v>
      </c>
      <c r="Y310">
        <v>1129.5600956726889</v>
      </c>
      <c r="Z310">
        <v>3.0700502948143948</v>
      </c>
      <c r="AA310">
        <v>99.380287082503614</v>
      </c>
      <c r="AB310" s="5"/>
    </row>
    <row r="311" spans="1:28" x14ac:dyDescent="0.25">
      <c r="A311" s="2">
        <v>309</v>
      </c>
      <c r="B311" s="5" t="s">
        <v>57</v>
      </c>
      <c r="C311" s="7" t="s">
        <v>355</v>
      </c>
      <c r="D311" s="5" t="s">
        <v>18</v>
      </c>
      <c r="E311" s="5" t="s">
        <v>19</v>
      </c>
      <c r="F311" s="5">
        <v>22</v>
      </c>
      <c r="G311" s="5">
        <v>1</v>
      </c>
      <c r="H311" s="5"/>
      <c r="I311" s="5"/>
      <c r="J311" s="6">
        <v>2019</v>
      </c>
      <c r="K311" s="7">
        <v>43602</v>
      </c>
      <c r="L311" s="7" t="str">
        <f t="shared" si="13"/>
        <v>2019137</v>
      </c>
      <c r="M311" s="8">
        <f t="shared" si="14"/>
        <v>137</v>
      </c>
      <c r="N311" s="5">
        <v>1022</v>
      </c>
      <c r="O311" s="5">
        <v>3</v>
      </c>
      <c r="P311" s="5">
        <v>-1</v>
      </c>
      <c r="Q311" s="10">
        <v>0.1</v>
      </c>
      <c r="R311" s="21">
        <v>26.1</v>
      </c>
      <c r="S311" s="21">
        <v>34.4</v>
      </c>
      <c r="T311" s="21">
        <v>29.6</v>
      </c>
      <c r="U311" s="32">
        <v>34.4</v>
      </c>
      <c r="V311" s="10">
        <f t="shared" si="15"/>
        <v>34.4</v>
      </c>
      <c r="W311" s="11">
        <v>1</v>
      </c>
      <c r="X311" s="5">
        <f>0.29+0.2+0.03+0.01</f>
        <v>0.53</v>
      </c>
      <c r="Y311">
        <v>1609.8555100834501</v>
      </c>
      <c r="Z311">
        <v>2.995619778474321</v>
      </c>
      <c r="AA311">
        <v>99.096612289490864</v>
      </c>
      <c r="AB311" s="5"/>
    </row>
    <row r="312" spans="1:28" x14ac:dyDescent="0.25">
      <c r="A312" s="2">
        <v>310</v>
      </c>
      <c r="B312" s="5" t="s">
        <v>57</v>
      </c>
      <c r="C312" s="7" t="s">
        <v>356</v>
      </c>
      <c r="D312" s="5" t="s">
        <v>18</v>
      </c>
      <c r="E312" s="5" t="s">
        <v>19</v>
      </c>
      <c r="F312" s="5">
        <v>44</v>
      </c>
      <c r="G312" s="5">
        <v>0</v>
      </c>
      <c r="H312" s="5"/>
      <c r="I312" s="5"/>
      <c r="J312" s="6">
        <v>2019</v>
      </c>
      <c r="K312" s="7">
        <v>43603</v>
      </c>
      <c r="L312" s="7" t="str">
        <f t="shared" si="13"/>
        <v>2019138</v>
      </c>
      <c r="M312" s="8">
        <f t="shared" si="14"/>
        <v>138</v>
      </c>
      <c r="N312" s="5">
        <v>1520</v>
      </c>
      <c r="O312" s="5">
        <v>3</v>
      </c>
      <c r="P312" s="5">
        <v>-1</v>
      </c>
      <c r="Q312" s="10">
        <v>0</v>
      </c>
      <c r="R312" s="21">
        <v>28.2</v>
      </c>
      <c r="S312" s="21">
        <v>39.200000000000003</v>
      </c>
      <c r="T312" s="21">
        <v>19</v>
      </c>
      <c r="U312" s="9">
        <v>39.299999999999997</v>
      </c>
      <c r="V312" s="10">
        <f t="shared" si="15"/>
        <v>39.299999999999997</v>
      </c>
      <c r="W312" s="11">
        <v>2</v>
      </c>
      <c r="X312" s="5">
        <f>0.08+0.24+0.02+0.04</f>
        <v>0.38</v>
      </c>
      <c r="Y312">
        <v>1342.6636056119071</v>
      </c>
      <c r="Z312">
        <v>3.679421793544535</v>
      </c>
      <c r="AA312">
        <v>99.989342686861733</v>
      </c>
      <c r="AB312" s="5"/>
    </row>
    <row r="313" spans="1:28" x14ac:dyDescent="0.25">
      <c r="A313" s="2">
        <v>311</v>
      </c>
      <c r="B313" s="5" t="s">
        <v>57</v>
      </c>
      <c r="C313" s="7" t="s">
        <v>357</v>
      </c>
      <c r="D313" s="5" t="s">
        <v>18</v>
      </c>
      <c r="E313" s="5" t="s">
        <v>19</v>
      </c>
      <c r="F313" s="5">
        <v>21</v>
      </c>
      <c r="G313" s="5">
        <v>0</v>
      </c>
      <c r="H313" s="5"/>
      <c r="I313" s="5"/>
      <c r="J313" s="6">
        <v>2019</v>
      </c>
      <c r="K313" s="7">
        <v>43603</v>
      </c>
      <c r="L313" s="7" t="str">
        <f t="shared" si="13"/>
        <v>2019138</v>
      </c>
      <c r="M313" s="8">
        <f t="shared" si="14"/>
        <v>138</v>
      </c>
      <c r="N313" s="5">
        <v>1037</v>
      </c>
      <c r="O313" s="5">
        <v>2</v>
      </c>
      <c r="P313" s="5">
        <v>-1</v>
      </c>
      <c r="Q313" s="10">
        <v>0.1</v>
      </c>
      <c r="R313" s="21">
        <v>27.6</v>
      </c>
      <c r="S313" s="21">
        <v>36.5</v>
      </c>
      <c r="T313" s="21">
        <v>33.200000000000003</v>
      </c>
      <c r="U313" s="9">
        <v>36.799999999999997</v>
      </c>
      <c r="V313" s="10">
        <f t="shared" si="15"/>
        <v>36.65</v>
      </c>
      <c r="W313" s="11">
        <v>0.7</v>
      </c>
      <c r="X313" s="5">
        <f>0.08+0.24+0.02+0.04</f>
        <v>0.38</v>
      </c>
      <c r="Y313">
        <v>2027.1024419639609</v>
      </c>
      <c r="Z313">
        <v>4.0183268169697408</v>
      </c>
      <c r="AA313">
        <v>99.999550160440407</v>
      </c>
      <c r="AB313" s="5"/>
    </row>
    <row r="314" spans="1:28" x14ac:dyDescent="0.25">
      <c r="A314" s="2">
        <v>312</v>
      </c>
      <c r="B314" s="5" t="s">
        <v>57</v>
      </c>
      <c r="C314" s="7" t="s">
        <v>358</v>
      </c>
      <c r="D314" s="5" t="s">
        <v>18</v>
      </c>
      <c r="E314" s="5" t="s">
        <v>19</v>
      </c>
      <c r="F314" s="5">
        <v>27</v>
      </c>
      <c r="G314" s="5">
        <v>0</v>
      </c>
      <c r="H314" s="5"/>
      <c r="I314" s="5"/>
      <c r="J314" s="6">
        <v>2019</v>
      </c>
      <c r="K314" s="7">
        <v>43603</v>
      </c>
      <c r="L314" s="7" t="str">
        <f t="shared" si="13"/>
        <v>2019138</v>
      </c>
      <c r="M314" s="8">
        <f t="shared" si="14"/>
        <v>138</v>
      </c>
      <c r="N314" s="5">
        <v>1042</v>
      </c>
      <c r="O314" s="5">
        <v>3</v>
      </c>
      <c r="P314" s="5">
        <v>-1</v>
      </c>
      <c r="Q314" s="10">
        <v>0</v>
      </c>
      <c r="R314" s="21">
        <v>27.6</v>
      </c>
      <c r="S314" s="21">
        <v>36.6</v>
      </c>
      <c r="T314" s="21">
        <v>32.1</v>
      </c>
      <c r="U314" s="9">
        <v>36.700000000000003</v>
      </c>
      <c r="V314" s="10">
        <f t="shared" si="15"/>
        <v>36.700000000000003</v>
      </c>
      <c r="W314" s="11">
        <v>1</v>
      </c>
      <c r="X314" s="5">
        <f>0.08+0.24+0.02+0.04</f>
        <v>0.38</v>
      </c>
      <c r="Y314">
        <v>1970.679165516678</v>
      </c>
      <c r="Z314">
        <v>3.864317852873119</v>
      </c>
      <c r="AA314">
        <v>99.997923291454299</v>
      </c>
      <c r="AB314" s="5"/>
    </row>
    <row r="315" spans="1:28" x14ac:dyDescent="0.25">
      <c r="A315" s="2">
        <v>313</v>
      </c>
      <c r="B315" s="5" t="s">
        <v>57</v>
      </c>
      <c r="C315" s="7" t="s">
        <v>359</v>
      </c>
      <c r="D315" s="5" t="s">
        <v>18</v>
      </c>
      <c r="E315" s="5" t="s">
        <v>19</v>
      </c>
      <c r="F315" s="5">
        <v>22</v>
      </c>
      <c r="G315" s="5">
        <v>0</v>
      </c>
      <c r="H315" s="5"/>
      <c r="I315" s="5"/>
      <c r="J315" s="6">
        <v>2019</v>
      </c>
      <c r="K315" s="7">
        <v>43603</v>
      </c>
      <c r="L315" s="7" t="str">
        <f t="shared" si="13"/>
        <v>2019138</v>
      </c>
      <c r="M315" s="8">
        <f t="shared" si="14"/>
        <v>138</v>
      </c>
      <c r="N315" s="5">
        <v>1105</v>
      </c>
      <c r="O315" s="5">
        <v>3</v>
      </c>
      <c r="P315" s="5">
        <v>-1</v>
      </c>
      <c r="Q315" s="10">
        <v>0.1</v>
      </c>
      <c r="R315" s="21">
        <v>27.9</v>
      </c>
      <c r="S315" s="21">
        <v>37.200000000000003</v>
      </c>
      <c r="T315" s="21">
        <v>21</v>
      </c>
      <c r="U315" s="9">
        <v>37.200000000000003</v>
      </c>
      <c r="V315" s="10">
        <f t="shared" si="15"/>
        <v>37.200000000000003</v>
      </c>
      <c r="W315" s="11">
        <v>1</v>
      </c>
      <c r="X315" s="5">
        <f>0.34+0.24+0.04</f>
        <v>0.62000000000000011</v>
      </c>
      <c r="Y315">
        <v>1332.089953060447</v>
      </c>
      <c r="Z315">
        <v>3.7731495289475161</v>
      </c>
      <c r="AA315">
        <v>99.995224382800686</v>
      </c>
      <c r="AB315" s="5"/>
    </row>
    <row r="316" spans="1:28" x14ac:dyDescent="0.25">
      <c r="A316" s="2">
        <v>314</v>
      </c>
      <c r="B316" s="5" t="s">
        <v>57</v>
      </c>
      <c r="C316" s="7" t="s">
        <v>360</v>
      </c>
      <c r="D316" s="5" t="s">
        <v>18</v>
      </c>
      <c r="E316" s="5" t="s">
        <v>19</v>
      </c>
      <c r="F316" s="5">
        <v>17</v>
      </c>
      <c r="G316" s="5">
        <v>0</v>
      </c>
      <c r="H316" s="5"/>
      <c r="I316" s="5"/>
      <c r="J316" s="6">
        <v>2019</v>
      </c>
      <c r="K316" s="7">
        <v>43603</v>
      </c>
      <c r="L316" s="7" t="str">
        <f t="shared" si="13"/>
        <v>2019138</v>
      </c>
      <c r="M316" s="8">
        <f t="shared" si="14"/>
        <v>138</v>
      </c>
      <c r="N316" s="5">
        <v>1051</v>
      </c>
      <c r="O316" s="5">
        <v>2</v>
      </c>
      <c r="P316" s="5">
        <v>-1</v>
      </c>
      <c r="Q316" s="10">
        <v>0.1</v>
      </c>
      <c r="R316" s="21">
        <v>28.3</v>
      </c>
      <c r="S316" s="21">
        <v>36.799999999999997</v>
      </c>
      <c r="T316" s="21">
        <v>30.1</v>
      </c>
      <c r="U316" s="32">
        <v>37</v>
      </c>
      <c r="V316" s="10">
        <f t="shared" si="15"/>
        <v>36.9</v>
      </c>
      <c r="W316" s="11">
        <v>1</v>
      </c>
      <c r="X316" s="5">
        <f>0.34+0.24+0.04</f>
        <v>0.62000000000000011</v>
      </c>
      <c r="Y316">
        <v>1868.1801468625199</v>
      </c>
      <c r="Z316">
        <v>3.8254498925629319</v>
      </c>
      <c r="AA316">
        <v>99.997019112070973</v>
      </c>
      <c r="AB316" s="5"/>
    </row>
    <row r="317" spans="1:28" x14ac:dyDescent="0.25">
      <c r="A317" s="2">
        <v>315</v>
      </c>
      <c r="B317" s="5" t="s">
        <v>57</v>
      </c>
      <c r="C317" s="7" t="s">
        <v>361</v>
      </c>
      <c r="D317" s="5" t="s">
        <v>18</v>
      </c>
      <c r="E317" s="5" t="s">
        <v>19</v>
      </c>
      <c r="F317" s="5">
        <v>23</v>
      </c>
      <c r="G317" s="5">
        <v>0</v>
      </c>
      <c r="H317" s="5"/>
      <c r="I317" s="5"/>
      <c r="J317" s="6">
        <v>2019</v>
      </c>
      <c r="K317" s="7">
        <v>43603</v>
      </c>
      <c r="L317" s="7" t="str">
        <f t="shared" si="13"/>
        <v>2019138</v>
      </c>
      <c r="M317" s="8">
        <f t="shared" si="14"/>
        <v>138</v>
      </c>
      <c r="N317" s="5">
        <v>1040</v>
      </c>
      <c r="O317" s="5">
        <v>3</v>
      </c>
      <c r="P317" s="5">
        <v>-1</v>
      </c>
      <c r="Q317" s="10">
        <v>0</v>
      </c>
      <c r="R317" s="21">
        <v>27.9</v>
      </c>
      <c r="S317" s="21">
        <v>36.700000000000003</v>
      </c>
      <c r="T317" s="21">
        <v>35</v>
      </c>
      <c r="U317" s="32">
        <v>36.9</v>
      </c>
      <c r="V317" s="10">
        <f t="shared" si="15"/>
        <v>36.9</v>
      </c>
      <c r="W317" s="11">
        <v>1</v>
      </c>
      <c r="X317" s="5">
        <f>0.06+0.04</f>
        <v>0.1</v>
      </c>
      <c r="Y317">
        <v>2160.4811645018808</v>
      </c>
      <c r="Z317">
        <v>4.2630431517255971</v>
      </c>
      <c r="AA317">
        <v>99.999971916813266</v>
      </c>
      <c r="AB317" s="5"/>
    </row>
    <row r="318" spans="1:28" x14ac:dyDescent="0.25">
      <c r="A318" s="2">
        <v>316</v>
      </c>
      <c r="B318" s="5" t="s">
        <v>57</v>
      </c>
      <c r="C318" s="7" t="s">
        <v>362</v>
      </c>
      <c r="D318" s="5" t="s">
        <v>18</v>
      </c>
      <c r="E318" s="5" t="s">
        <v>19</v>
      </c>
      <c r="F318" s="5">
        <v>18</v>
      </c>
      <c r="G318" s="5">
        <v>0</v>
      </c>
      <c r="H318" s="5"/>
      <c r="I318" s="5"/>
      <c r="J318" s="6">
        <v>2019</v>
      </c>
      <c r="K318" s="7">
        <v>43603</v>
      </c>
      <c r="L318" s="7" t="str">
        <f t="shared" si="13"/>
        <v>2019138</v>
      </c>
      <c r="M318" s="8">
        <f t="shared" si="14"/>
        <v>138</v>
      </c>
      <c r="N318" s="5">
        <v>1044</v>
      </c>
      <c r="O318" s="5">
        <v>2</v>
      </c>
      <c r="P318" s="5">
        <v>-1</v>
      </c>
      <c r="Q318" s="10">
        <v>0.1</v>
      </c>
      <c r="R318" s="21">
        <v>28.3</v>
      </c>
      <c r="S318" s="21">
        <v>36.700000000000003</v>
      </c>
      <c r="T318" s="21">
        <v>36</v>
      </c>
      <c r="U318" s="32">
        <v>36.9</v>
      </c>
      <c r="V318" s="10">
        <f t="shared" si="15"/>
        <v>36.799999999999997</v>
      </c>
      <c r="W318" s="11">
        <v>1</v>
      </c>
      <c r="X318" s="5">
        <f>0.06+0.04</f>
        <v>0.1</v>
      </c>
      <c r="Y318">
        <v>2222.209197773363</v>
      </c>
      <c r="Z318">
        <v>4.3964331823848326</v>
      </c>
      <c r="AA318">
        <v>99.999994890941366</v>
      </c>
      <c r="AB318" s="5"/>
    </row>
    <row r="319" spans="1:28" x14ac:dyDescent="0.25">
      <c r="A319" s="2">
        <v>317</v>
      </c>
      <c r="B319" s="5" t="s">
        <v>57</v>
      </c>
      <c r="C319" s="7" t="s">
        <v>363</v>
      </c>
      <c r="D319" s="5" t="s">
        <v>18</v>
      </c>
      <c r="E319" s="5" t="s">
        <v>19</v>
      </c>
      <c r="F319" s="5">
        <v>20</v>
      </c>
      <c r="G319" s="5">
        <v>0</v>
      </c>
      <c r="H319" s="5"/>
      <c r="I319" s="5"/>
      <c r="J319" s="6">
        <v>2019</v>
      </c>
      <c r="K319" s="7">
        <v>43603</v>
      </c>
      <c r="L319" s="7" t="str">
        <f t="shared" si="13"/>
        <v>2019138</v>
      </c>
      <c r="M319" s="8">
        <f t="shared" si="14"/>
        <v>138</v>
      </c>
      <c r="N319" s="5">
        <v>1102</v>
      </c>
      <c r="O319" s="5">
        <v>2</v>
      </c>
      <c r="P319" s="5">
        <v>-1</v>
      </c>
      <c r="Q319" s="10">
        <v>0.1</v>
      </c>
      <c r="R319" s="21">
        <v>28</v>
      </c>
      <c r="S319" s="21">
        <v>37</v>
      </c>
      <c r="T319" s="21">
        <v>30.5</v>
      </c>
      <c r="U319" s="32">
        <v>37</v>
      </c>
      <c r="V319" s="10">
        <f t="shared" si="15"/>
        <v>37</v>
      </c>
      <c r="W319" s="11">
        <v>1</v>
      </c>
      <c r="X319" s="5">
        <f>0.08+0.24+0.02+0.04</f>
        <v>0.38</v>
      </c>
      <c r="Y319">
        <v>1913.7559163932201</v>
      </c>
      <c r="Z319">
        <v>4.0624247241027653</v>
      </c>
      <c r="AA319">
        <v>99.999718218711124</v>
      </c>
      <c r="AB319" s="5"/>
    </row>
    <row r="320" spans="1:28" x14ac:dyDescent="0.25">
      <c r="A320" s="2">
        <v>318</v>
      </c>
      <c r="B320" s="5" t="s">
        <v>57</v>
      </c>
      <c r="C320" s="7" t="s">
        <v>364</v>
      </c>
      <c r="D320" s="5" t="s">
        <v>18</v>
      </c>
      <c r="E320" s="5" t="s">
        <v>19</v>
      </c>
      <c r="F320" s="5">
        <v>18</v>
      </c>
      <c r="G320" s="5">
        <v>1</v>
      </c>
      <c r="H320" s="5"/>
      <c r="I320" s="5"/>
      <c r="J320" s="6">
        <v>2019</v>
      </c>
      <c r="K320" s="7">
        <v>43603</v>
      </c>
      <c r="L320" s="7" t="str">
        <f t="shared" si="13"/>
        <v>2019138</v>
      </c>
      <c r="M320" s="8">
        <f t="shared" si="14"/>
        <v>138</v>
      </c>
      <c r="N320" s="5">
        <v>1100</v>
      </c>
      <c r="O320" s="5">
        <v>2</v>
      </c>
      <c r="P320" s="5">
        <v>-1</v>
      </c>
      <c r="Q320" s="10">
        <v>0.1</v>
      </c>
      <c r="R320" s="21">
        <v>28.6</v>
      </c>
      <c r="S320" s="21">
        <v>36.700000000000003</v>
      </c>
      <c r="T320" s="21">
        <v>33.700000000000003</v>
      </c>
      <c r="U320" s="32">
        <v>36.6</v>
      </c>
      <c r="V320" s="10">
        <f t="shared" si="15"/>
        <v>36.650000000000006</v>
      </c>
      <c r="W320" s="11">
        <v>1</v>
      </c>
      <c r="X320" s="5">
        <f>0.08+0.24+0.02+0.04</f>
        <v>0.38</v>
      </c>
      <c r="Y320">
        <v>2080.234721248954</v>
      </c>
      <c r="Z320">
        <v>3.9733490953828472</v>
      </c>
      <c r="AA320">
        <v>99.999285132480907</v>
      </c>
      <c r="AB320" s="5"/>
    </row>
    <row r="321" spans="1:28" x14ac:dyDescent="0.25">
      <c r="A321" s="2">
        <v>319</v>
      </c>
      <c r="B321" s="5" t="s">
        <v>57</v>
      </c>
      <c r="C321" s="7" t="s">
        <v>365</v>
      </c>
      <c r="D321" s="5" t="s">
        <v>18</v>
      </c>
      <c r="E321" s="5" t="s">
        <v>19</v>
      </c>
      <c r="F321" s="5">
        <v>22</v>
      </c>
      <c r="G321" s="5">
        <v>0</v>
      </c>
      <c r="H321" s="5"/>
      <c r="I321" s="5"/>
      <c r="J321" s="6">
        <v>2019</v>
      </c>
      <c r="K321" s="7">
        <v>43603</v>
      </c>
      <c r="L321" s="7" t="str">
        <f t="shared" si="13"/>
        <v>2019138</v>
      </c>
      <c r="M321" s="8">
        <f t="shared" si="14"/>
        <v>138</v>
      </c>
      <c r="N321" s="5">
        <v>1057</v>
      </c>
      <c r="O321" s="5">
        <v>3</v>
      </c>
      <c r="P321" s="5">
        <v>-1</v>
      </c>
      <c r="Q321" s="10">
        <v>0.01</v>
      </c>
      <c r="R321" s="21">
        <v>28.1</v>
      </c>
      <c r="S321" s="21">
        <v>36.799999999999997</v>
      </c>
      <c r="T321" s="21">
        <v>37.299999999999997</v>
      </c>
      <c r="U321" s="32">
        <v>36.799999999999997</v>
      </c>
      <c r="V321" s="10">
        <f t="shared" si="15"/>
        <v>36.799999999999997</v>
      </c>
      <c r="W321" s="11">
        <v>1</v>
      </c>
      <c r="X321" s="5">
        <f>0.08+0.24+0.02+0.04</f>
        <v>0.38</v>
      </c>
      <c r="Y321">
        <v>2315.053803254883</v>
      </c>
      <c r="Z321">
        <v>4.0077833734069763</v>
      </c>
      <c r="AA321">
        <v>99.999497939299317</v>
      </c>
      <c r="AB321" s="5"/>
    </row>
    <row r="322" spans="1:28" x14ac:dyDescent="0.25">
      <c r="A322" s="2">
        <v>320</v>
      </c>
      <c r="B322" s="5" t="s">
        <v>57</v>
      </c>
      <c r="C322" s="7" t="s">
        <v>366</v>
      </c>
      <c r="D322" s="5" t="s">
        <v>18</v>
      </c>
      <c r="E322" s="5" t="s">
        <v>19</v>
      </c>
      <c r="F322" s="5">
        <v>22</v>
      </c>
      <c r="G322" s="5">
        <v>0</v>
      </c>
      <c r="H322" s="5"/>
      <c r="I322" s="5"/>
      <c r="J322" s="6">
        <v>2019</v>
      </c>
      <c r="K322" s="7">
        <v>43603</v>
      </c>
      <c r="L322" s="7" t="str">
        <f t="shared" si="13"/>
        <v>2019138</v>
      </c>
      <c r="M322" s="8">
        <f t="shared" si="14"/>
        <v>138</v>
      </c>
      <c r="N322" s="5">
        <v>1053</v>
      </c>
      <c r="O322" s="5">
        <v>3</v>
      </c>
      <c r="P322" s="5">
        <v>-1</v>
      </c>
      <c r="Q322" s="10">
        <v>0</v>
      </c>
      <c r="R322" s="21">
        <v>29.5</v>
      </c>
      <c r="S322" s="21">
        <v>37.1</v>
      </c>
      <c r="T322" s="21">
        <v>38.9</v>
      </c>
      <c r="U322" s="32">
        <v>37</v>
      </c>
      <c r="V322" s="10">
        <f t="shared" si="15"/>
        <v>37</v>
      </c>
      <c r="W322" s="11">
        <v>1</v>
      </c>
      <c r="X322" s="5">
        <f>0.08+0.24+0.04</f>
        <v>0.36</v>
      </c>
      <c r="Y322">
        <v>2454.149104728805</v>
      </c>
      <c r="Z322">
        <v>4.1528751263294206</v>
      </c>
      <c r="AA322">
        <v>99.999896628531076</v>
      </c>
      <c r="AB322" s="5"/>
    </row>
    <row r="323" spans="1:28" x14ac:dyDescent="0.25">
      <c r="A323" s="2">
        <v>321</v>
      </c>
      <c r="B323" s="5" t="s">
        <v>57</v>
      </c>
      <c r="C323" s="7" t="s">
        <v>367</v>
      </c>
      <c r="D323" s="5" t="s">
        <v>18</v>
      </c>
      <c r="E323" s="5" t="s">
        <v>19</v>
      </c>
      <c r="F323" s="5">
        <v>18</v>
      </c>
      <c r="G323" s="5">
        <v>0</v>
      </c>
      <c r="H323" s="5"/>
      <c r="I323" s="5"/>
      <c r="J323" s="6">
        <v>2019</v>
      </c>
      <c r="K323" s="7">
        <v>43602</v>
      </c>
      <c r="L323" s="7" t="str">
        <f t="shared" ref="L323:L376" si="16">TEXT(K323,"yyyy")&amp;TEXT((K323-DATEVALUE("1/1/"&amp;TEXT(K323,"yy"))+1),"000")</f>
        <v>2019137</v>
      </c>
      <c r="M323" s="8">
        <f t="shared" ref="M323:M376" si="17">K323-DATE(YEAR(K323),1,0)</f>
        <v>137</v>
      </c>
      <c r="N323" s="5">
        <v>1120</v>
      </c>
      <c r="O323" s="5">
        <v>3</v>
      </c>
      <c r="P323" s="5">
        <v>-1</v>
      </c>
      <c r="Q323" s="10">
        <v>0.2</v>
      </c>
      <c r="R323" s="21">
        <v>25.8</v>
      </c>
      <c r="S323" s="21">
        <v>35.5</v>
      </c>
      <c r="T323" s="21">
        <v>20.399999999999999</v>
      </c>
      <c r="U323" s="32">
        <v>35.4</v>
      </c>
      <c r="V323" s="10">
        <f t="shared" ref="V323:V376" si="18">(U323+(S323*SQRT(10*Q323)))/(1+SQRT(10*Q323))</f>
        <v>35.458578643762692</v>
      </c>
      <c r="W323" s="11">
        <v>0.7</v>
      </c>
      <c r="X323" s="5">
        <f>0.08+0.24+0.02+0.04</f>
        <v>0.38</v>
      </c>
      <c r="Y323">
        <v>1179.069180383693</v>
      </c>
      <c r="Z323">
        <v>3.1028812579244298</v>
      </c>
      <c r="AA323">
        <v>99.479065349826485</v>
      </c>
      <c r="AB323" s="5"/>
    </row>
    <row r="324" spans="1:28" x14ac:dyDescent="0.25">
      <c r="A324" s="2">
        <v>322</v>
      </c>
      <c r="B324" s="5" t="s">
        <v>57</v>
      </c>
      <c r="C324" s="7" t="s">
        <v>368</v>
      </c>
      <c r="D324" s="5" t="s">
        <v>18</v>
      </c>
      <c r="E324" s="5" t="s">
        <v>19</v>
      </c>
      <c r="F324" s="5">
        <v>35</v>
      </c>
      <c r="G324" s="5">
        <v>1</v>
      </c>
      <c r="H324" s="5"/>
      <c r="I324" s="5"/>
      <c r="J324" s="6">
        <v>2019</v>
      </c>
      <c r="K324" s="7">
        <v>43602</v>
      </c>
      <c r="L324" s="7" t="str">
        <f t="shared" si="16"/>
        <v>2019137</v>
      </c>
      <c r="M324" s="8">
        <f t="shared" si="17"/>
        <v>137</v>
      </c>
      <c r="N324" s="5">
        <v>1129</v>
      </c>
      <c r="O324" s="5">
        <v>1</v>
      </c>
      <c r="P324" s="5">
        <v>-1</v>
      </c>
      <c r="Q324" s="10">
        <v>0.1</v>
      </c>
      <c r="R324" s="21">
        <v>25.4</v>
      </c>
      <c r="S324" s="21">
        <v>34.799999999999997</v>
      </c>
      <c r="T324" s="21">
        <v>22.5</v>
      </c>
      <c r="U324" s="32">
        <v>34.799999999999997</v>
      </c>
      <c r="V324" s="10">
        <f t="shared" si="18"/>
        <v>34.799999999999997</v>
      </c>
      <c r="W324" s="11">
        <v>2</v>
      </c>
      <c r="X324" s="5">
        <f>0.29+0.02+0.01+0.03</f>
        <v>0.35</v>
      </c>
      <c r="Y324">
        <v>1251.144530641368</v>
      </c>
      <c r="Z324">
        <v>2.8605347340737342</v>
      </c>
      <c r="AA324">
        <v>98.308113942844543</v>
      </c>
      <c r="AB324" s="5"/>
    </row>
    <row r="325" spans="1:28" x14ac:dyDescent="0.25">
      <c r="A325" s="2">
        <v>323</v>
      </c>
      <c r="B325" s="5" t="s">
        <v>57</v>
      </c>
      <c r="C325" s="7" t="s">
        <v>369</v>
      </c>
      <c r="D325" s="5" t="s">
        <v>18</v>
      </c>
      <c r="E325" s="5" t="s">
        <v>19</v>
      </c>
      <c r="F325" s="5">
        <v>30</v>
      </c>
      <c r="G325" s="5">
        <v>0</v>
      </c>
      <c r="H325" s="5"/>
      <c r="I325" s="5"/>
      <c r="J325" s="6">
        <v>2019</v>
      </c>
      <c r="K325" s="7">
        <v>43602</v>
      </c>
      <c r="L325" s="7" t="str">
        <f t="shared" si="16"/>
        <v>2019137</v>
      </c>
      <c r="M325" s="8">
        <f t="shared" si="17"/>
        <v>137</v>
      </c>
      <c r="N325" s="5">
        <v>1137</v>
      </c>
      <c r="O325" s="5">
        <v>2</v>
      </c>
      <c r="P325" s="5">
        <v>-1</v>
      </c>
      <c r="Q325" s="10">
        <v>0.4</v>
      </c>
      <c r="R325" s="21">
        <v>27</v>
      </c>
      <c r="S325" s="21">
        <v>36.299999999999997</v>
      </c>
      <c r="T325" s="21">
        <v>20.100000000000001</v>
      </c>
      <c r="U325" s="32">
        <v>36.5</v>
      </c>
      <c r="V325" s="10">
        <f t="shared" si="18"/>
        <v>36.366666666666667</v>
      </c>
      <c r="W325" s="11">
        <v>1</v>
      </c>
      <c r="X325" s="5">
        <f>0.08+0.06+0.04</f>
        <v>0.18000000000000002</v>
      </c>
      <c r="Y325">
        <v>1213.897191767712</v>
      </c>
      <c r="Z325">
        <v>4.1996203365996969</v>
      </c>
      <c r="AA325">
        <v>99.999939865619424</v>
      </c>
      <c r="AB325" s="5"/>
    </row>
    <row r="326" spans="1:28" x14ac:dyDescent="0.25">
      <c r="A326" s="2">
        <v>324</v>
      </c>
      <c r="B326" s="5" t="s">
        <v>57</v>
      </c>
      <c r="C326" s="7" t="s">
        <v>370</v>
      </c>
      <c r="D326" s="5" t="s">
        <v>18</v>
      </c>
      <c r="E326" s="5" t="s">
        <v>19</v>
      </c>
      <c r="F326" s="5">
        <v>26</v>
      </c>
      <c r="G326" s="5">
        <v>1</v>
      </c>
      <c r="H326" s="5"/>
      <c r="I326" s="5"/>
      <c r="J326" s="6">
        <v>2019</v>
      </c>
      <c r="K326" s="7">
        <v>43602</v>
      </c>
      <c r="L326" s="7" t="str">
        <f t="shared" si="16"/>
        <v>2019137</v>
      </c>
      <c r="M326" s="8">
        <f t="shared" si="17"/>
        <v>137</v>
      </c>
      <c r="N326" s="5">
        <v>1150</v>
      </c>
      <c r="O326" s="5">
        <v>2</v>
      </c>
      <c r="P326" s="5">
        <v>-1</v>
      </c>
      <c r="Q326" s="10">
        <v>0.4</v>
      </c>
      <c r="R326" s="21">
        <v>27</v>
      </c>
      <c r="S326" s="21">
        <v>36.799999999999997</v>
      </c>
      <c r="T326" s="21">
        <v>24</v>
      </c>
      <c r="U326" s="32">
        <v>36.799999999999997</v>
      </c>
      <c r="V326" s="10">
        <f t="shared" si="18"/>
        <v>36.799999999999997</v>
      </c>
      <c r="W326" s="11">
        <v>1</v>
      </c>
      <c r="X326" s="5">
        <f>0.29+0.01+0.03</f>
        <v>0.32999999999999996</v>
      </c>
      <c r="Y326">
        <v>1489.578854641212</v>
      </c>
      <c r="Z326">
        <v>4.2267755250387067</v>
      </c>
      <c r="AA326">
        <v>99.999956431486495</v>
      </c>
      <c r="AB326" s="5"/>
    </row>
    <row r="327" spans="1:28" x14ac:dyDescent="0.25">
      <c r="A327" s="2">
        <v>325</v>
      </c>
      <c r="B327" s="5" t="s">
        <v>57</v>
      </c>
      <c r="C327" s="7" t="s">
        <v>371</v>
      </c>
      <c r="D327" s="5" t="s">
        <v>18</v>
      </c>
      <c r="E327" s="5" t="s">
        <v>19</v>
      </c>
      <c r="F327" s="5">
        <v>20</v>
      </c>
      <c r="G327" s="5">
        <v>0</v>
      </c>
      <c r="H327" s="5"/>
      <c r="I327" s="5"/>
      <c r="J327" s="6">
        <v>2019</v>
      </c>
      <c r="K327" s="7">
        <v>43602</v>
      </c>
      <c r="L327" s="7" t="str">
        <f t="shared" si="16"/>
        <v>2019137</v>
      </c>
      <c r="M327" s="8">
        <f t="shared" si="17"/>
        <v>137</v>
      </c>
      <c r="N327" s="5">
        <v>1218</v>
      </c>
      <c r="O327" s="5">
        <v>2</v>
      </c>
      <c r="P327" s="5">
        <v>-1</v>
      </c>
      <c r="Q327" s="10">
        <v>0.1</v>
      </c>
      <c r="R327" s="21">
        <v>26.5</v>
      </c>
      <c r="S327" s="21">
        <v>35.5</v>
      </c>
      <c r="T327" s="21">
        <v>22.3</v>
      </c>
      <c r="U327" s="32">
        <v>35.4</v>
      </c>
      <c r="V327" s="10">
        <f t="shared" si="18"/>
        <v>35.450000000000003</v>
      </c>
      <c r="W327" s="11">
        <v>0.7</v>
      </c>
      <c r="X327" s="5">
        <f>0.34+0.24+0.04</f>
        <v>0.62000000000000011</v>
      </c>
      <c r="Y327">
        <v>1288.8844471841351</v>
      </c>
      <c r="Z327">
        <v>2.9650893184625779</v>
      </c>
      <c r="AA327">
        <v>98.952450242986572</v>
      </c>
      <c r="AB327" s="5"/>
    </row>
    <row r="328" spans="1:28" x14ac:dyDescent="0.25">
      <c r="A328" s="2">
        <v>326</v>
      </c>
      <c r="B328" s="5" t="s">
        <v>57</v>
      </c>
      <c r="C328" s="7" t="s">
        <v>372</v>
      </c>
      <c r="D328" s="5" t="s">
        <v>18</v>
      </c>
      <c r="E328" s="5" t="s">
        <v>19</v>
      </c>
      <c r="F328" s="5">
        <v>19</v>
      </c>
      <c r="G328" s="5">
        <v>0</v>
      </c>
      <c r="H328" s="5"/>
      <c r="I328" s="5"/>
      <c r="J328" s="6">
        <v>2019</v>
      </c>
      <c r="K328" s="7">
        <v>43602</v>
      </c>
      <c r="L328" s="7" t="str">
        <f t="shared" si="16"/>
        <v>2019137</v>
      </c>
      <c r="M328" s="8">
        <f t="shared" si="17"/>
        <v>137</v>
      </c>
      <c r="N328" s="5">
        <v>1213</v>
      </c>
      <c r="O328" s="5">
        <v>2</v>
      </c>
      <c r="P328" s="5">
        <v>-1</v>
      </c>
      <c r="Q328" s="10">
        <v>0.1</v>
      </c>
      <c r="R328" s="21">
        <v>26.5</v>
      </c>
      <c r="S328" s="21">
        <v>35.700000000000003</v>
      </c>
      <c r="T328" s="21">
        <v>27.3</v>
      </c>
      <c r="U328" s="32">
        <v>35.6</v>
      </c>
      <c r="V328" s="10">
        <f t="shared" si="18"/>
        <v>35.650000000000006</v>
      </c>
      <c r="W328" s="11">
        <v>0.7</v>
      </c>
      <c r="X328" s="5">
        <f>0.34+0.24+0.04</f>
        <v>0.62000000000000011</v>
      </c>
      <c r="Y328">
        <v>1595.333302468805</v>
      </c>
      <c r="Z328">
        <v>3.1693507481787511</v>
      </c>
      <c r="AA328">
        <v>99.63867631479593</v>
      </c>
      <c r="AB328" s="5"/>
    </row>
    <row r="329" spans="1:28" x14ac:dyDescent="0.25">
      <c r="A329" s="2">
        <v>327</v>
      </c>
      <c r="B329" s="5" t="s">
        <v>57</v>
      </c>
      <c r="C329" s="7" t="s">
        <v>373</v>
      </c>
      <c r="D329" s="5" t="s">
        <v>18</v>
      </c>
      <c r="E329" s="5" t="s">
        <v>19</v>
      </c>
      <c r="F329" s="5">
        <v>20</v>
      </c>
      <c r="G329" s="5">
        <v>0</v>
      </c>
      <c r="H329" s="5"/>
      <c r="I329" s="5"/>
      <c r="J329" s="6">
        <v>2019</v>
      </c>
      <c r="K329" s="7">
        <v>43602</v>
      </c>
      <c r="L329" s="7" t="str">
        <f t="shared" si="16"/>
        <v>2019137</v>
      </c>
      <c r="M329" s="8">
        <f t="shared" si="17"/>
        <v>137</v>
      </c>
      <c r="N329" s="5">
        <v>1203</v>
      </c>
      <c r="O329" s="5">
        <v>2</v>
      </c>
      <c r="P329" s="5">
        <v>-1</v>
      </c>
      <c r="Q329" s="10">
        <v>0</v>
      </c>
      <c r="R329" s="21">
        <v>26.8</v>
      </c>
      <c r="S329" s="21">
        <v>35.5</v>
      </c>
      <c r="T329" s="21">
        <v>28</v>
      </c>
      <c r="U329" s="32">
        <v>35.299999999999997</v>
      </c>
      <c r="V329" s="10">
        <f t="shared" si="18"/>
        <v>35.299999999999997</v>
      </c>
      <c r="W329" s="11">
        <v>0.7</v>
      </c>
      <c r="X329" s="5">
        <f>0.34+0.24+0.04</f>
        <v>0.62000000000000011</v>
      </c>
      <c r="Y329">
        <v>1618.3302475854609</v>
      </c>
      <c r="Z329">
        <v>2.9805463891972468</v>
      </c>
      <c r="AA329">
        <v>99.027648569435001</v>
      </c>
      <c r="AB329" s="5"/>
    </row>
    <row r="330" spans="1:28" x14ac:dyDescent="0.25">
      <c r="A330" s="2">
        <v>328</v>
      </c>
      <c r="B330" s="5" t="s">
        <v>57</v>
      </c>
      <c r="C330" s="7" t="s">
        <v>374</v>
      </c>
      <c r="D330" s="5" t="s">
        <v>18</v>
      </c>
      <c r="E330" s="5" t="s">
        <v>19</v>
      </c>
      <c r="F330" s="5">
        <v>20</v>
      </c>
      <c r="G330" s="5">
        <v>0</v>
      </c>
      <c r="H330" s="5"/>
      <c r="I330" s="5"/>
      <c r="J330" s="6">
        <v>2019</v>
      </c>
      <c r="K330" s="7">
        <v>43602</v>
      </c>
      <c r="L330" s="7" t="str">
        <f t="shared" si="16"/>
        <v>2019137</v>
      </c>
      <c r="M330" s="8">
        <f t="shared" si="17"/>
        <v>137</v>
      </c>
      <c r="N330" s="5">
        <v>1205</v>
      </c>
      <c r="O330" s="5">
        <v>2</v>
      </c>
      <c r="P330" s="5">
        <v>-1</v>
      </c>
      <c r="Q330" s="10">
        <v>0.01</v>
      </c>
      <c r="R330" s="21">
        <v>26.6</v>
      </c>
      <c r="S330" s="21">
        <v>35.5</v>
      </c>
      <c r="T330" s="21">
        <v>27</v>
      </c>
      <c r="U330" s="32">
        <v>35.1</v>
      </c>
      <c r="V330" s="10">
        <f t="shared" si="18"/>
        <v>35.196101229340819</v>
      </c>
      <c r="W330" s="11">
        <v>0.7</v>
      </c>
      <c r="X330" s="5">
        <f>0.34+0.24+0.04</f>
        <v>0.62000000000000011</v>
      </c>
      <c r="Y330">
        <v>1560.532738743123</v>
      </c>
      <c r="Z330">
        <v>2.9085124608218731</v>
      </c>
      <c r="AA330">
        <v>98.635097301620874</v>
      </c>
      <c r="AB330" s="5"/>
    </row>
    <row r="331" spans="1:28" x14ac:dyDescent="0.25">
      <c r="A331" s="2">
        <v>329</v>
      </c>
      <c r="B331" s="5" t="s">
        <v>57</v>
      </c>
      <c r="C331" s="7" t="s">
        <v>375</v>
      </c>
      <c r="D331" s="5" t="s">
        <v>18</v>
      </c>
      <c r="E331" s="5" t="s">
        <v>19</v>
      </c>
      <c r="F331" s="5">
        <v>56</v>
      </c>
      <c r="G331" s="5">
        <v>0</v>
      </c>
      <c r="H331" s="5"/>
      <c r="I331" s="5"/>
      <c r="J331" s="6">
        <v>2019</v>
      </c>
      <c r="K331" s="7">
        <v>43602</v>
      </c>
      <c r="L331" s="7" t="str">
        <f t="shared" si="16"/>
        <v>2019137</v>
      </c>
      <c r="M331" s="8">
        <f t="shared" si="17"/>
        <v>137</v>
      </c>
      <c r="N331" s="5">
        <v>1200</v>
      </c>
      <c r="O331" s="5">
        <v>2</v>
      </c>
      <c r="P331" s="5">
        <v>-1</v>
      </c>
      <c r="Q331" s="10">
        <v>0</v>
      </c>
      <c r="R331" s="21">
        <v>27</v>
      </c>
      <c r="S331" s="21">
        <v>35.4</v>
      </c>
      <c r="T331" s="21">
        <v>25</v>
      </c>
      <c r="U331" s="32">
        <v>35.200000000000003</v>
      </c>
      <c r="V331" s="10">
        <f t="shared" si="18"/>
        <v>35.200000000000003</v>
      </c>
      <c r="W331" s="11">
        <v>1</v>
      </c>
      <c r="X331" s="5">
        <f>0.06+0.02+0.04</f>
        <v>0.12</v>
      </c>
      <c r="Y331">
        <v>1436.999667601531</v>
      </c>
      <c r="Z331">
        <v>3.3149537120774411</v>
      </c>
      <c r="AA331">
        <v>99.848862886600443</v>
      </c>
      <c r="AB331" s="5"/>
    </row>
    <row r="332" spans="1:28" x14ac:dyDescent="0.25">
      <c r="A332" s="2">
        <v>330</v>
      </c>
      <c r="B332" s="5" t="s">
        <v>57</v>
      </c>
      <c r="C332" s="7" t="s">
        <v>376</v>
      </c>
      <c r="D332" s="5" t="s">
        <v>18</v>
      </c>
      <c r="E332" s="5" t="s">
        <v>19</v>
      </c>
      <c r="F332" s="5">
        <v>20</v>
      </c>
      <c r="G332" s="5">
        <v>0</v>
      </c>
      <c r="H332" s="5"/>
      <c r="I332" s="5"/>
      <c r="J332" s="6">
        <v>2019</v>
      </c>
      <c r="K332" s="7">
        <v>43612</v>
      </c>
      <c r="L332" s="7" t="str">
        <f t="shared" si="16"/>
        <v>2019147</v>
      </c>
      <c r="M332" s="8">
        <f t="shared" si="17"/>
        <v>147</v>
      </c>
      <c r="N332" s="5">
        <v>1000</v>
      </c>
      <c r="O332" s="5">
        <v>0</v>
      </c>
      <c r="P332" s="5">
        <v>0</v>
      </c>
      <c r="Q332" s="10">
        <v>0.04</v>
      </c>
      <c r="R332" s="21">
        <v>24.2</v>
      </c>
      <c r="S332" s="21">
        <v>29.2</v>
      </c>
      <c r="T332" s="21">
        <v>51.6</v>
      </c>
      <c r="U332" s="32">
        <v>29.4</v>
      </c>
      <c r="V332" s="10">
        <f t="shared" si="18"/>
        <v>29.322514822655439</v>
      </c>
      <c r="W332" s="11">
        <v>2</v>
      </c>
      <c r="X332" s="5">
        <f>0.08+0.24+0.02+0.04</f>
        <v>0.38</v>
      </c>
      <c r="Y332">
        <v>2090.8709280615039</v>
      </c>
      <c r="Z332">
        <v>1.989884984639662</v>
      </c>
      <c r="AA332">
        <v>76.302683941460216</v>
      </c>
      <c r="AB332" s="5"/>
    </row>
    <row r="333" spans="1:28" x14ac:dyDescent="0.25">
      <c r="A333" s="2">
        <v>331</v>
      </c>
      <c r="B333" s="5" t="s">
        <v>57</v>
      </c>
      <c r="C333" s="7" t="s">
        <v>377</v>
      </c>
      <c r="D333" s="5" t="s">
        <v>18</v>
      </c>
      <c r="E333" s="5" t="s">
        <v>19</v>
      </c>
      <c r="F333" s="5">
        <v>19</v>
      </c>
      <c r="G333" s="5">
        <v>1</v>
      </c>
      <c r="H333" s="5"/>
      <c r="I333" s="5"/>
      <c r="J333" s="6">
        <v>2019</v>
      </c>
      <c r="K333" s="7">
        <v>43612</v>
      </c>
      <c r="L333" s="7" t="str">
        <f t="shared" si="16"/>
        <v>2019147</v>
      </c>
      <c r="M333" s="8">
        <f t="shared" si="17"/>
        <v>147</v>
      </c>
      <c r="N333" s="5">
        <v>1003</v>
      </c>
      <c r="O333" s="5">
        <v>0</v>
      </c>
      <c r="P333" s="5">
        <v>0</v>
      </c>
      <c r="Q333" s="10">
        <v>0.04</v>
      </c>
      <c r="R333" s="21">
        <v>24.3</v>
      </c>
      <c r="S333" s="21">
        <v>29.2</v>
      </c>
      <c r="T333" s="21">
        <v>51.7</v>
      </c>
      <c r="U333" s="32">
        <v>29.4</v>
      </c>
      <c r="V333" s="10">
        <f t="shared" si="18"/>
        <v>29.322514822655439</v>
      </c>
      <c r="W333" s="11">
        <v>2</v>
      </c>
      <c r="X333" s="5">
        <f>0.29+0.15+0.01+0.02+0.03</f>
        <v>0.5</v>
      </c>
      <c r="Y333">
        <v>2094.923003503483</v>
      </c>
      <c r="Z333">
        <v>2.036239582815941</v>
      </c>
      <c r="AA333">
        <v>78.37238414931285</v>
      </c>
      <c r="AB333" s="5"/>
    </row>
    <row r="334" spans="1:28" x14ac:dyDescent="0.25">
      <c r="A334" s="2">
        <v>332</v>
      </c>
      <c r="B334" s="5" t="s">
        <v>57</v>
      </c>
      <c r="C334" s="7" t="s">
        <v>378</v>
      </c>
      <c r="D334" s="5" t="s">
        <v>18</v>
      </c>
      <c r="E334" s="5" t="s">
        <v>19</v>
      </c>
      <c r="F334" s="5">
        <v>19</v>
      </c>
      <c r="G334" s="5">
        <v>1</v>
      </c>
      <c r="H334" s="5"/>
      <c r="I334" s="5"/>
      <c r="J334" s="6">
        <v>2019</v>
      </c>
      <c r="K334" s="7">
        <v>43612</v>
      </c>
      <c r="L334" s="7" t="str">
        <f t="shared" si="16"/>
        <v>2019147</v>
      </c>
      <c r="M334" s="8">
        <f t="shared" si="17"/>
        <v>147</v>
      </c>
      <c r="N334" s="5">
        <v>1006</v>
      </c>
      <c r="O334" s="5">
        <v>0</v>
      </c>
      <c r="P334" s="5">
        <v>0</v>
      </c>
      <c r="Q334" s="10">
        <v>0.06</v>
      </c>
      <c r="R334" s="21">
        <v>24.1</v>
      </c>
      <c r="S334" s="21">
        <v>29.3</v>
      </c>
      <c r="T334" s="21">
        <v>50.6</v>
      </c>
      <c r="U334" s="32">
        <v>29.4</v>
      </c>
      <c r="V334" s="10">
        <f t="shared" si="18"/>
        <v>29.356350832689628</v>
      </c>
      <c r="W334" s="11">
        <v>0.7</v>
      </c>
      <c r="X334" s="5">
        <f>0.34+0.06+0.01+0.02+0.03</f>
        <v>0.46000000000000008</v>
      </c>
      <c r="Y334">
        <v>2062.2109709867632</v>
      </c>
      <c r="Z334">
        <v>0.2688132792048622</v>
      </c>
      <c r="AA334">
        <v>6.5004866504184662</v>
      </c>
      <c r="AB334" s="5"/>
    </row>
    <row r="335" spans="1:28" x14ac:dyDescent="0.25">
      <c r="A335" s="2">
        <v>333</v>
      </c>
      <c r="B335" s="5" t="s">
        <v>57</v>
      </c>
      <c r="C335" s="7" t="s">
        <v>379</v>
      </c>
      <c r="D335" s="5" t="s">
        <v>18</v>
      </c>
      <c r="E335" s="5" t="s">
        <v>19</v>
      </c>
      <c r="F335" s="5">
        <v>16</v>
      </c>
      <c r="G335" s="5">
        <v>1</v>
      </c>
      <c r="H335" s="5"/>
      <c r="I335" s="5"/>
      <c r="J335" s="6">
        <v>2019</v>
      </c>
      <c r="K335" s="7">
        <v>43612</v>
      </c>
      <c r="L335" s="7" t="str">
        <f t="shared" si="16"/>
        <v>2019147</v>
      </c>
      <c r="M335" s="8">
        <f t="shared" si="17"/>
        <v>147</v>
      </c>
      <c r="N335" s="5">
        <v>1010</v>
      </c>
      <c r="O335" s="5">
        <v>0</v>
      </c>
      <c r="P335" s="5">
        <v>0</v>
      </c>
      <c r="Q335" s="10">
        <v>0.08</v>
      </c>
      <c r="R335" s="21">
        <v>24.2</v>
      </c>
      <c r="S335" s="21">
        <v>29.2</v>
      </c>
      <c r="T335" s="21">
        <v>50</v>
      </c>
      <c r="U335" s="32">
        <v>29.5</v>
      </c>
      <c r="V335" s="10">
        <f t="shared" si="18"/>
        <v>29.358359213500126</v>
      </c>
      <c r="W335" s="11">
        <v>2</v>
      </c>
      <c r="X335" s="5">
        <v>0.96</v>
      </c>
      <c r="Y335">
        <v>2026.037720989829</v>
      </c>
      <c r="Z335">
        <v>2.1232588409003932</v>
      </c>
      <c r="AA335">
        <v>82.005498806107795</v>
      </c>
      <c r="AB335" s="5" t="s">
        <v>437</v>
      </c>
    </row>
    <row r="336" spans="1:28" x14ac:dyDescent="0.25">
      <c r="A336" s="2">
        <v>334</v>
      </c>
      <c r="B336" s="5" t="s">
        <v>57</v>
      </c>
      <c r="C336" s="7" t="s">
        <v>380</v>
      </c>
      <c r="D336" s="5" t="s">
        <v>18</v>
      </c>
      <c r="E336" s="5" t="s">
        <v>19</v>
      </c>
      <c r="F336" s="5">
        <v>27</v>
      </c>
      <c r="G336" s="5">
        <v>0</v>
      </c>
      <c r="H336" s="5"/>
      <c r="I336" s="5"/>
      <c r="J336" s="6">
        <v>2019</v>
      </c>
      <c r="K336" s="7">
        <v>43612</v>
      </c>
      <c r="L336" s="7" t="str">
        <f t="shared" si="16"/>
        <v>2019147</v>
      </c>
      <c r="M336" s="8">
        <f t="shared" si="17"/>
        <v>147</v>
      </c>
      <c r="N336" s="5">
        <v>1503</v>
      </c>
      <c r="O336" s="5">
        <v>3</v>
      </c>
      <c r="P336" s="5">
        <v>-2</v>
      </c>
      <c r="Q336" s="10">
        <v>0.01</v>
      </c>
      <c r="R336" s="21">
        <v>27</v>
      </c>
      <c r="S336" s="21">
        <v>35.5</v>
      </c>
      <c r="T336" s="21">
        <v>30.2</v>
      </c>
      <c r="U336" s="32">
        <v>36</v>
      </c>
      <c r="V336" s="10">
        <f t="shared" si="18"/>
        <v>35.879873463323975</v>
      </c>
      <c r="W336" s="11">
        <v>0.7</v>
      </c>
      <c r="X336" s="5">
        <f>0.08+0.24+0.02+0.04</f>
        <v>0.38</v>
      </c>
      <c r="Y336">
        <v>1745.4847670386041</v>
      </c>
      <c r="Z336">
        <v>3.3396185209562068</v>
      </c>
      <c r="AA336">
        <v>99.870902685754245</v>
      </c>
      <c r="AB336" s="5"/>
    </row>
    <row r="337" spans="1:28" x14ac:dyDescent="0.25">
      <c r="A337" s="2">
        <v>335</v>
      </c>
      <c r="B337" s="5" t="s">
        <v>57</v>
      </c>
      <c r="C337" s="7" t="s">
        <v>381</v>
      </c>
      <c r="D337" s="5" t="s">
        <v>18</v>
      </c>
      <c r="E337" s="5" t="s">
        <v>19</v>
      </c>
      <c r="F337" s="5">
        <v>20</v>
      </c>
      <c r="G337" s="5">
        <v>1</v>
      </c>
      <c r="H337" s="5"/>
      <c r="I337" s="5"/>
      <c r="J337" s="6">
        <v>2019</v>
      </c>
      <c r="K337" s="7">
        <v>43612</v>
      </c>
      <c r="L337" s="7" t="str">
        <f t="shared" si="16"/>
        <v>2019147</v>
      </c>
      <c r="M337" s="8">
        <f t="shared" si="17"/>
        <v>147</v>
      </c>
      <c r="N337" s="5">
        <v>1509</v>
      </c>
      <c r="O337" s="5">
        <v>4</v>
      </c>
      <c r="P337" s="5">
        <v>-2</v>
      </c>
      <c r="Q337" s="10">
        <v>0.04</v>
      </c>
      <c r="R337" s="21">
        <v>28.4</v>
      </c>
      <c r="S337" s="21">
        <v>36</v>
      </c>
      <c r="T337" s="21">
        <v>39.4</v>
      </c>
      <c r="U337" s="32">
        <v>36.700000000000003</v>
      </c>
      <c r="V337" s="10">
        <f t="shared" si="18"/>
        <v>36.428801879294042</v>
      </c>
      <c r="W337" s="11">
        <v>0.7</v>
      </c>
      <c r="X337" s="5">
        <f>0.06+0.24+0.01+0.02+0.03</f>
        <v>0.36</v>
      </c>
      <c r="Y337">
        <v>2340.6764489567481</v>
      </c>
      <c r="Z337">
        <v>3.906499181263313</v>
      </c>
      <c r="AA337">
        <v>99.998612485305486</v>
      </c>
      <c r="AB337" s="5"/>
    </row>
    <row r="338" spans="1:28" x14ac:dyDescent="0.25">
      <c r="A338" s="2">
        <v>336</v>
      </c>
      <c r="B338" s="5" t="s">
        <v>57</v>
      </c>
      <c r="C338" s="7" t="s">
        <v>382</v>
      </c>
      <c r="D338" s="5" t="s">
        <v>18</v>
      </c>
      <c r="E338" s="5" t="s">
        <v>19</v>
      </c>
      <c r="F338" s="5">
        <v>25</v>
      </c>
      <c r="G338" s="5">
        <v>0</v>
      </c>
      <c r="H338" s="5"/>
      <c r="I338" s="5"/>
      <c r="J338" s="6">
        <v>2019</v>
      </c>
      <c r="K338" s="7">
        <v>43612</v>
      </c>
      <c r="L338" s="7" t="str">
        <f t="shared" si="16"/>
        <v>2019147</v>
      </c>
      <c r="M338" s="8">
        <f t="shared" si="17"/>
        <v>147</v>
      </c>
      <c r="N338" s="5">
        <v>1503</v>
      </c>
      <c r="O338" s="5">
        <v>3</v>
      </c>
      <c r="P338" s="5">
        <v>-2</v>
      </c>
      <c r="Q338" s="10">
        <v>0.03</v>
      </c>
      <c r="R338" s="21">
        <v>28</v>
      </c>
      <c r="S338" s="21">
        <v>35.6</v>
      </c>
      <c r="T338" s="21">
        <v>37.6</v>
      </c>
      <c r="U338" s="32">
        <v>36.200000000000003</v>
      </c>
      <c r="V338" s="10">
        <f t="shared" si="18"/>
        <v>35.987666379281286</v>
      </c>
      <c r="W338" s="11">
        <v>0.7</v>
      </c>
      <c r="X338" s="5">
        <f>0.08+0.24+0.02+0.04</f>
        <v>0.38</v>
      </c>
      <c r="Y338">
        <v>2185.1822933671301</v>
      </c>
      <c r="Z338">
        <v>3.5871995644336052</v>
      </c>
      <c r="AA338">
        <v>99.977677058175701</v>
      </c>
      <c r="AB338" s="5"/>
    </row>
    <row r="339" spans="1:28" x14ac:dyDescent="0.25">
      <c r="A339" s="2">
        <v>337</v>
      </c>
      <c r="B339" s="5" t="s">
        <v>57</v>
      </c>
      <c r="C339" s="7" t="s">
        <v>383</v>
      </c>
      <c r="D339" s="5" t="s">
        <v>18</v>
      </c>
      <c r="E339" s="5" t="s">
        <v>19</v>
      </c>
      <c r="F339" s="5">
        <v>27</v>
      </c>
      <c r="G339" s="5">
        <v>1</v>
      </c>
      <c r="H339" s="5"/>
      <c r="I339" s="5"/>
      <c r="J339" s="6">
        <v>2019</v>
      </c>
      <c r="K339" s="7">
        <v>43612</v>
      </c>
      <c r="L339" s="7" t="str">
        <f t="shared" si="16"/>
        <v>2019147</v>
      </c>
      <c r="M339" s="8">
        <f t="shared" si="17"/>
        <v>147</v>
      </c>
      <c r="N339" s="5">
        <v>1511</v>
      </c>
      <c r="O339" s="5">
        <v>3</v>
      </c>
      <c r="P339" s="5">
        <v>-2</v>
      </c>
      <c r="Q339" s="10">
        <v>0.04</v>
      </c>
      <c r="R339" s="21">
        <v>28.8</v>
      </c>
      <c r="S339" s="21">
        <v>36.4</v>
      </c>
      <c r="T339" s="21">
        <v>36</v>
      </c>
      <c r="U339" s="32">
        <v>37</v>
      </c>
      <c r="V339" s="10">
        <f t="shared" si="18"/>
        <v>36.767544467966317</v>
      </c>
      <c r="W339" s="11">
        <v>0.7</v>
      </c>
      <c r="X339" s="5">
        <f>0.08+0.24+0.02+0.04</f>
        <v>0.38</v>
      </c>
      <c r="Y339">
        <v>2186.0752132551488</v>
      </c>
      <c r="Z339">
        <v>4.0105871478086348</v>
      </c>
      <c r="AA339">
        <v>99.999512354168729</v>
      </c>
      <c r="AB339" s="5"/>
    </row>
    <row r="340" spans="1:28" x14ac:dyDescent="0.25">
      <c r="A340" s="2">
        <v>338</v>
      </c>
      <c r="B340" s="5" t="s">
        <v>57</v>
      </c>
      <c r="C340" s="7" t="s">
        <v>384</v>
      </c>
      <c r="D340" s="5" t="s">
        <v>18</v>
      </c>
      <c r="E340" s="5" t="s">
        <v>19</v>
      </c>
      <c r="F340" s="5">
        <v>21</v>
      </c>
      <c r="G340" s="5">
        <v>0</v>
      </c>
      <c r="H340" s="5"/>
      <c r="I340" s="5"/>
      <c r="J340" s="6">
        <v>2019</v>
      </c>
      <c r="K340" s="7">
        <v>43612</v>
      </c>
      <c r="L340" s="7" t="str">
        <f t="shared" si="16"/>
        <v>2019147</v>
      </c>
      <c r="M340" s="8">
        <f t="shared" si="17"/>
        <v>147</v>
      </c>
      <c r="N340" s="5">
        <v>1513</v>
      </c>
      <c r="O340" s="5">
        <v>4</v>
      </c>
      <c r="P340" s="5">
        <v>-2</v>
      </c>
      <c r="Q340" s="10">
        <v>0.04</v>
      </c>
      <c r="R340" s="21">
        <v>27.5</v>
      </c>
      <c r="S340" s="21">
        <v>35.9</v>
      </c>
      <c r="T340" s="21">
        <v>36.299999999999997</v>
      </c>
      <c r="U340" s="32">
        <v>36.1</v>
      </c>
      <c r="V340" s="10">
        <f t="shared" si="18"/>
        <v>36.022514822655438</v>
      </c>
      <c r="W340" s="11">
        <v>2</v>
      </c>
      <c r="X340" s="5">
        <f>0.08+0.24+0.02+0.04</f>
        <v>0.38</v>
      </c>
      <c r="Y340">
        <v>2144.7075228214271</v>
      </c>
      <c r="Z340">
        <v>3.169881327211435</v>
      </c>
      <c r="AA340">
        <v>99.639758271735289</v>
      </c>
      <c r="AB340" s="5"/>
    </row>
    <row r="341" spans="1:28" x14ac:dyDescent="0.25">
      <c r="A341" s="2">
        <v>339</v>
      </c>
      <c r="B341" s="5" t="s">
        <v>57</v>
      </c>
      <c r="C341" s="7" t="s">
        <v>385</v>
      </c>
      <c r="D341" s="5" t="s">
        <v>18</v>
      </c>
      <c r="E341" s="5" t="s">
        <v>19</v>
      </c>
      <c r="F341" s="5">
        <v>25</v>
      </c>
      <c r="G341" s="5">
        <v>0</v>
      </c>
      <c r="H341" s="5"/>
      <c r="I341" s="5"/>
      <c r="J341" s="6">
        <v>2019</v>
      </c>
      <c r="K341" s="7">
        <v>43612</v>
      </c>
      <c r="L341" s="7" t="str">
        <f t="shared" si="16"/>
        <v>2019147</v>
      </c>
      <c r="M341" s="8">
        <f t="shared" si="17"/>
        <v>147</v>
      </c>
      <c r="N341" s="5">
        <v>1517</v>
      </c>
      <c r="O341" s="5">
        <v>3</v>
      </c>
      <c r="P341" s="5">
        <v>-2</v>
      </c>
      <c r="Q341" s="10">
        <v>0.09</v>
      </c>
      <c r="R341" s="21">
        <v>26.6</v>
      </c>
      <c r="S341" s="21">
        <v>35.6</v>
      </c>
      <c r="T341" s="21">
        <v>33.700000000000003</v>
      </c>
      <c r="U341" s="32">
        <v>35.799999999999997</v>
      </c>
      <c r="V341" s="10">
        <f t="shared" si="18"/>
        <v>35.702633403898972</v>
      </c>
      <c r="W341" s="11">
        <v>1</v>
      </c>
      <c r="X341" s="5">
        <f>0.08+0.24+0.02+0.04</f>
        <v>0.38</v>
      </c>
      <c r="Y341">
        <v>1958.527746980646</v>
      </c>
      <c r="Z341">
        <v>3.5857230983478301</v>
      </c>
      <c r="AA341">
        <v>99.977420153428341</v>
      </c>
      <c r="AB341" s="5"/>
    </row>
    <row r="342" spans="1:28" x14ac:dyDescent="0.25">
      <c r="A342" s="2">
        <v>340</v>
      </c>
      <c r="B342" s="5" t="s">
        <v>57</v>
      </c>
      <c r="C342" s="7" t="s">
        <v>386</v>
      </c>
      <c r="D342" s="5" t="s">
        <v>18</v>
      </c>
      <c r="E342" s="5" t="s">
        <v>19</v>
      </c>
      <c r="F342" s="5">
        <v>20</v>
      </c>
      <c r="G342" s="5">
        <v>0</v>
      </c>
      <c r="H342" s="5"/>
      <c r="I342" s="5"/>
      <c r="J342" s="6">
        <v>2019</v>
      </c>
      <c r="K342" s="7">
        <v>43612</v>
      </c>
      <c r="L342" s="7" t="str">
        <f t="shared" si="16"/>
        <v>2019147</v>
      </c>
      <c r="M342" s="8">
        <f t="shared" si="17"/>
        <v>147</v>
      </c>
      <c r="N342" s="5">
        <v>1520</v>
      </c>
      <c r="O342" s="5">
        <v>3</v>
      </c>
      <c r="P342" s="5">
        <v>-2</v>
      </c>
      <c r="Q342" s="10">
        <v>0.06</v>
      </c>
      <c r="R342" s="21">
        <v>27.3</v>
      </c>
      <c r="S342" s="21">
        <v>35.799999999999997</v>
      </c>
      <c r="T342" s="21">
        <v>26.7</v>
      </c>
      <c r="U342" s="32">
        <v>36</v>
      </c>
      <c r="V342" s="10">
        <f t="shared" si="18"/>
        <v>35.912701665379252</v>
      </c>
      <c r="W342" s="11">
        <v>1</v>
      </c>
      <c r="X342" s="5">
        <f>0.08+0.06+0.02+0.04</f>
        <v>0.2</v>
      </c>
      <c r="Y342">
        <v>1568.871061253144</v>
      </c>
      <c r="Z342">
        <v>3.62422017196746</v>
      </c>
      <c r="AA342">
        <v>99.983312245111463</v>
      </c>
      <c r="AB342" s="5"/>
    </row>
    <row r="343" spans="1:28" x14ac:dyDescent="0.25">
      <c r="A343" s="2">
        <v>341</v>
      </c>
      <c r="B343" s="5" t="s">
        <v>57</v>
      </c>
      <c r="C343" s="7" t="s">
        <v>387</v>
      </c>
      <c r="D343" s="5" t="s">
        <v>18</v>
      </c>
      <c r="E343" s="5" t="s">
        <v>19</v>
      </c>
      <c r="F343" s="5">
        <v>19</v>
      </c>
      <c r="G343" s="5">
        <v>0</v>
      </c>
      <c r="H343" s="5"/>
      <c r="I343" s="5"/>
      <c r="J343" s="6">
        <v>2019</v>
      </c>
      <c r="K343" s="7">
        <v>43612</v>
      </c>
      <c r="L343" s="7" t="str">
        <f t="shared" si="16"/>
        <v>2019147</v>
      </c>
      <c r="M343" s="8">
        <f t="shared" si="17"/>
        <v>147</v>
      </c>
      <c r="N343" s="5">
        <v>1052</v>
      </c>
      <c r="O343" s="5">
        <v>0</v>
      </c>
      <c r="P343" s="5">
        <v>0</v>
      </c>
      <c r="Q343" s="10">
        <v>0.01</v>
      </c>
      <c r="R343" s="21">
        <v>25.6</v>
      </c>
      <c r="S343" s="21">
        <v>31.3</v>
      </c>
      <c r="T343" s="21">
        <v>47.3</v>
      </c>
      <c r="U343" s="32">
        <v>31.8</v>
      </c>
      <c r="V343" s="10">
        <f t="shared" si="18"/>
        <v>31.679873463323979</v>
      </c>
      <c r="W343" s="11">
        <v>1</v>
      </c>
      <c r="X343" s="5">
        <f>0.08+0.24+0.02+0.04</f>
        <v>0.38</v>
      </c>
      <c r="Y343">
        <v>2161.4892675628639</v>
      </c>
      <c r="Z343">
        <v>2.1830728686540342</v>
      </c>
      <c r="AA343">
        <v>84.297131853460726</v>
      </c>
      <c r="AB343" s="5"/>
    </row>
    <row r="344" spans="1:28" x14ac:dyDescent="0.25">
      <c r="A344" s="2">
        <v>342</v>
      </c>
      <c r="B344" s="5" t="s">
        <v>57</v>
      </c>
      <c r="C344" s="7" t="s">
        <v>388</v>
      </c>
      <c r="D344" s="5" t="s">
        <v>18</v>
      </c>
      <c r="E344" s="5" t="s">
        <v>19</v>
      </c>
      <c r="F344" s="5">
        <v>19</v>
      </c>
      <c r="G344" s="5">
        <v>0</v>
      </c>
      <c r="H344" s="5"/>
      <c r="I344" s="5"/>
      <c r="J344" s="6">
        <v>2019</v>
      </c>
      <c r="K344" s="7">
        <v>43612</v>
      </c>
      <c r="L344" s="7" t="str">
        <f t="shared" si="16"/>
        <v>2019147</v>
      </c>
      <c r="M344" s="8">
        <f t="shared" si="17"/>
        <v>147</v>
      </c>
      <c r="N344" s="5">
        <v>1034</v>
      </c>
      <c r="O344" s="5">
        <v>0</v>
      </c>
      <c r="P344" s="5">
        <v>0</v>
      </c>
      <c r="Q344" s="10">
        <v>0.06</v>
      </c>
      <c r="R344" s="21">
        <v>25.5</v>
      </c>
      <c r="S344" s="21">
        <v>31.5</v>
      </c>
      <c r="T344" s="21">
        <v>46.2</v>
      </c>
      <c r="U344" s="32">
        <v>31.9</v>
      </c>
      <c r="V344" s="10">
        <f t="shared" si="18"/>
        <v>31.725403330758514</v>
      </c>
      <c r="W344" s="11">
        <v>1</v>
      </c>
      <c r="X344" s="5">
        <f>0.08+0.24+0.02+0.04</f>
        <v>0.38</v>
      </c>
      <c r="Y344">
        <v>2135.3259119196819</v>
      </c>
      <c r="Z344">
        <v>2.2276129313031299</v>
      </c>
      <c r="AA344">
        <v>85.888963121254164</v>
      </c>
      <c r="AB344" s="5"/>
    </row>
    <row r="345" spans="1:28" x14ac:dyDescent="0.25">
      <c r="A345" s="2">
        <v>343</v>
      </c>
      <c r="B345" s="5" t="s">
        <v>57</v>
      </c>
      <c r="C345" s="7" t="s">
        <v>389</v>
      </c>
      <c r="D345" s="5" t="s">
        <v>18</v>
      </c>
      <c r="E345" s="5" t="s">
        <v>19</v>
      </c>
      <c r="F345" s="5">
        <v>21</v>
      </c>
      <c r="G345" s="5">
        <v>0</v>
      </c>
      <c r="H345" s="5"/>
      <c r="I345" s="5"/>
      <c r="J345" s="6">
        <v>2019</v>
      </c>
      <c r="K345" s="7">
        <v>43612</v>
      </c>
      <c r="L345" s="7" t="str">
        <f t="shared" si="16"/>
        <v>2019147</v>
      </c>
      <c r="M345" s="8">
        <f t="shared" si="17"/>
        <v>147</v>
      </c>
      <c r="N345" s="5">
        <v>1058</v>
      </c>
      <c r="O345" s="5">
        <v>0</v>
      </c>
      <c r="P345" s="5">
        <v>0</v>
      </c>
      <c r="Q345" s="10">
        <v>0.08</v>
      </c>
      <c r="R345" s="21">
        <v>25.9</v>
      </c>
      <c r="S345" s="21">
        <v>31.8</v>
      </c>
      <c r="T345" s="21">
        <v>46.1</v>
      </c>
      <c r="U345" s="32">
        <v>32.299999999999997</v>
      </c>
      <c r="V345" s="10">
        <f t="shared" si="18"/>
        <v>32.063932022500211</v>
      </c>
      <c r="W345" s="11">
        <v>1</v>
      </c>
      <c r="X345" s="5">
        <f>0.08+0.24+0.02+0.04</f>
        <v>0.38</v>
      </c>
      <c r="Y345">
        <v>2167.2287681216071</v>
      </c>
      <c r="Z345">
        <v>2.335189067480504</v>
      </c>
      <c r="AA345">
        <v>89.317748582965052</v>
      </c>
      <c r="AB345" s="5"/>
    </row>
    <row r="346" spans="1:28" x14ac:dyDescent="0.25">
      <c r="A346" s="2">
        <v>344</v>
      </c>
      <c r="B346" s="5" t="s">
        <v>57</v>
      </c>
      <c r="C346" s="7" t="s">
        <v>390</v>
      </c>
      <c r="D346" s="5" t="s">
        <v>18</v>
      </c>
      <c r="E346" s="5" t="s">
        <v>19</v>
      </c>
      <c r="F346" s="5">
        <v>19</v>
      </c>
      <c r="G346" s="5">
        <v>0</v>
      </c>
      <c r="H346" s="5"/>
      <c r="I346" s="5"/>
      <c r="J346" s="6">
        <v>2019</v>
      </c>
      <c r="K346" s="7">
        <v>43612</v>
      </c>
      <c r="L346" s="7" t="str">
        <f t="shared" si="16"/>
        <v>2019147</v>
      </c>
      <c r="M346" s="8">
        <f t="shared" si="17"/>
        <v>147</v>
      </c>
      <c r="N346" s="5">
        <v>1059</v>
      </c>
      <c r="O346" s="5">
        <v>0</v>
      </c>
      <c r="P346" s="5">
        <v>0</v>
      </c>
      <c r="Q346" s="10">
        <v>0.06</v>
      </c>
      <c r="R346" s="21">
        <v>26</v>
      </c>
      <c r="S346" s="21">
        <v>32.1</v>
      </c>
      <c r="T346" s="21">
        <v>46.9</v>
      </c>
      <c r="U346" s="32">
        <v>32.5</v>
      </c>
      <c r="V346" s="10">
        <f t="shared" si="18"/>
        <v>32.325403330758519</v>
      </c>
      <c r="W346" s="11">
        <v>2</v>
      </c>
      <c r="X346" s="5">
        <f>0.34+0.24+0.02+0.04</f>
        <v>0.64000000000000012</v>
      </c>
      <c r="Y346">
        <v>2242.5486375772571</v>
      </c>
      <c r="Z346">
        <v>2.539436385252416</v>
      </c>
      <c r="AA346">
        <v>94.220533286036741</v>
      </c>
      <c r="AB346" s="5"/>
    </row>
    <row r="347" spans="1:28" x14ac:dyDescent="0.25">
      <c r="A347" s="2">
        <v>345</v>
      </c>
      <c r="B347" s="5" t="s">
        <v>57</v>
      </c>
      <c r="C347" s="7" t="s">
        <v>391</v>
      </c>
      <c r="D347" s="5" t="s">
        <v>18</v>
      </c>
      <c r="E347" s="5" t="s">
        <v>19</v>
      </c>
      <c r="F347" s="5">
        <v>19</v>
      </c>
      <c r="G347" s="5">
        <v>0</v>
      </c>
      <c r="H347" s="5"/>
      <c r="I347" s="5"/>
      <c r="J347" s="6">
        <v>2019</v>
      </c>
      <c r="K347" s="7">
        <v>43612</v>
      </c>
      <c r="L347" s="7" t="str">
        <f t="shared" si="16"/>
        <v>2019147</v>
      </c>
      <c r="M347" s="8">
        <f t="shared" si="17"/>
        <v>147</v>
      </c>
      <c r="N347" s="5">
        <v>1102</v>
      </c>
      <c r="O347" s="5">
        <v>3</v>
      </c>
      <c r="P347" s="5">
        <v>-2</v>
      </c>
      <c r="Q347" s="10">
        <v>0.09</v>
      </c>
      <c r="R347" s="21">
        <v>25.5</v>
      </c>
      <c r="S347" s="21">
        <v>31.8</v>
      </c>
      <c r="T347" s="21">
        <v>42.1</v>
      </c>
      <c r="U347" s="32">
        <v>32.4</v>
      </c>
      <c r="V347" s="10">
        <f t="shared" si="18"/>
        <v>32.107900211696915</v>
      </c>
      <c r="W347" s="11">
        <v>2</v>
      </c>
      <c r="X347" s="5">
        <f>0.34+0.24+0.02+0.04</f>
        <v>0.64000000000000012</v>
      </c>
      <c r="Y347">
        <v>1979.182888024287</v>
      </c>
      <c r="Z347">
        <v>2.468282776453198</v>
      </c>
      <c r="AA347">
        <v>92.744308813015763</v>
      </c>
      <c r="AB347" s="5"/>
    </row>
    <row r="348" spans="1:28" x14ac:dyDescent="0.25">
      <c r="A348" s="2">
        <v>346</v>
      </c>
      <c r="B348" s="5" t="s">
        <v>57</v>
      </c>
      <c r="C348" s="7" t="s">
        <v>392</v>
      </c>
      <c r="D348" s="5" t="s">
        <v>18</v>
      </c>
      <c r="E348" s="5" t="s">
        <v>19</v>
      </c>
      <c r="F348" s="5">
        <v>20</v>
      </c>
      <c r="G348" s="5">
        <v>0</v>
      </c>
      <c r="H348" s="5"/>
      <c r="I348" s="5"/>
      <c r="J348" s="6">
        <v>2019</v>
      </c>
      <c r="K348" s="7">
        <v>43612</v>
      </c>
      <c r="L348" s="7" t="str">
        <f t="shared" si="16"/>
        <v>2019147</v>
      </c>
      <c r="M348" s="8">
        <f t="shared" si="17"/>
        <v>147</v>
      </c>
      <c r="N348" s="5">
        <v>1104</v>
      </c>
      <c r="O348" s="5">
        <v>0</v>
      </c>
      <c r="P348" s="5">
        <v>0</v>
      </c>
      <c r="Q348" s="10">
        <v>7.0000000000000007E-2</v>
      </c>
      <c r="R348" s="21">
        <v>35.799999999999997</v>
      </c>
      <c r="S348" s="21">
        <v>32.1</v>
      </c>
      <c r="T348" s="21">
        <v>43</v>
      </c>
      <c r="U348" s="32">
        <v>32.799999999999997</v>
      </c>
      <c r="V348" s="10">
        <f t="shared" si="18"/>
        <v>32.481126604753825</v>
      </c>
      <c r="W348" s="11">
        <v>2</v>
      </c>
      <c r="X348" s="5">
        <f>0.34+0.24+0.02+0.04</f>
        <v>0.64000000000000012</v>
      </c>
      <c r="Y348">
        <v>2056.0680472456729</v>
      </c>
      <c r="Z348">
        <v>2.5348727436978509</v>
      </c>
      <c r="AA348">
        <v>94.132938833584575</v>
      </c>
      <c r="AB348" s="5"/>
    </row>
    <row r="349" spans="1:28" x14ac:dyDescent="0.25">
      <c r="A349" s="2">
        <v>347</v>
      </c>
      <c r="B349" s="5" t="s">
        <v>57</v>
      </c>
      <c r="C349" s="7" t="s">
        <v>393</v>
      </c>
      <c r="D349" s="5" t="s">
        <v>18</v>
      </c>
      <c r="E349" s="5" t="s">
        <v>19</v>
      </c>
      <c r="F349" s="5">
        <v>20</v>
      </c>
      <c r="G349" s="5">
        <v>0</v>
      </c>
      <c r="H349" s="5"/>
      <c r="I349" s="5"/>
      <c r="J349" s="6">
        <v>2019</v>
      </c>
      <c r="K349" s="7">
        <v>43612</v>
      </c>
      <c r="L349" s="7" t="str">
        <f t="shared" si="16"/>
        <v>2019147</v>
      </c>
      <c r="M349" s="8">
        <f t="shared" si="17"/>
        <v>147</v>
      </c>
      <c r="N349" s="5">
        <v>1007</v>
      </c>
      <c r="O349" s="5">
        <v>3</v>
      </c>
      <c r="P349" s="5">
        <v>-2</v>
      </c>
      <c r="Q349" s="10">
        <v>0.03</v>
      </c>
      <c r="R349" s="21">
        <v>25.9</v>
      </c>
      <c r="S349" s="21">
        <v>32.299999999999997</v>
      </c>
      <c r="T349" s="21">
        <v>43.1</v>
      </c>
      <c r="U349" s="32">
        <v>32.5</v>
      </c>
      <c r="V349" s="10">
        <f t="shared" si="18"/>
        <v>32.429222126427092</v>
      </c>
      <c r="W349" s="11">
        <v>2</v>
      </c>
      <c r="X349" s="5">
        <f>0.34+0.08+0.24+0.02+0.04</f>
        <v>0.72000000000000008</v>
      </c>
      <c r="Y349">
        <v>2084.2380651910289</v>
      </c>
      <c r="Z349">
        <v>2.5185813115950419</v>
      </c>
      <c r="AA349">
        <v>93.812439223143144</v>
      </c>
      <c r="AB349" s="5"/>
    </row>
    <row r="350" spans="1:28" x14ac:dyDescent="0.25">
      <c r="A350" s="2">
        <v>348</v>
      </c>
      <c r="B350" s="5" t="s">
        <v>57</v>
      </c>
      <c r="C350" s="7" t="s">
        <v>394</v>
      </c>
      <c r="D350" s="5" t="s">
        <v>18</v>
      </c>
      <c r="E350" s="5" t="s">
        <v>19</v>
      </c>
      <c r="F350" s="5">
        <v>16</v>
      </c>
      <c r="G350" s="5">
        <v>0</v>
      </c>
      <c r="H350" s="5"/>
      <c r="I350" s="5"/>
      <c r="J350" s="6">
        <v>2019</v>
      </c>
      <c r="K350" s="7">
        <v>43612</v>
      </c>
      <c r="L350" s="7" t="str">
        <f t="shared" si="16"/>
        <v>2019147</v>
      </c>
      <c r="M350" s="8">
        <f t="shared" si="17"/>
        <v>147</v>
      </c>
      <c r="N350" s="5">
        <v>1117</v>
      </c>
      <c r="O350" s="5">
        <v>0</v>
      </c>
      <c r="P350" s="5">
        <v>0</v>
      </c>
      <c r="Q350" s="10">
        <v>0.04</v>
      </c>
      <c r="R350" s="21">
        <v>26.5</v>
      </c>
      <c r="S350" s="21">
        <v>32.700000000000003</v>
      </c>
      <c r="T350" s="21">
        <v>44.6</v>
      </c>
      <c r="U350" s="32">
        <v>33.1</v>
      </c>
      <c r="V350" s="10">
        <f t="shared" si="18"/>
        <v>32.945029645310882</v>
      </c>
      <c r="W350" s="11">
        <v>1</v>
      </c>
      <c r="X350" s="5">
        <f>0.08+0.24+0.02+0.04</f>
        <v>0.38</v>
      </c>
      <c r="Y350">
        <v>2205.8967417172421</v>
      </c>
      <c r="Z350">
        <v>2.6705546080982039</v>
      </c>
      <c r="AA350">
        <v>96.3512211307212</v>
      </c>
      <c r="AB350" s="5"/>
    </row>
    <row r="351" spans="1:28" x14ac:dyDescent="0.25">
      <c r="A351" s="2">
        <v>349</v>
      </c>
      <c r="B351" s="5" t="s">
        <v>57</v>
      </c>
      <c r="C351" s="7" t="s">
        <v>395</v>
      </c>
      <c r="D351" s="5" t="s">
        <v>18</v>
      </c>
      <c r="E351" s="5" t="s">
        <v>19</v>
      </c>
      <c r="F351" s="5">
        <v>35</v>
      </c>
      <c r="G351" s="5">
        <v>0</v>
      </c>
      <c r="H351" s="5"/>
      <c r="I351" s="5"/>
      <c r="J351" s="6">
        <v>2019</v>
      </c>
      <c r="K351" s="7">
        <v>43612</v>
      </c>
      <c r="L351" s="7" t="str">
        <f t="shared" si="16"/>
        <v>2019147</v>
      </c>
      <c r="M351" s="8">
        <f t="shared" si="17"/>
        <v>147</v>
      </c>
      <c r="N351" s="5">
        <v>1121</v>
      </c>
      <c r="O351" s="5">
        <v>3</v>
      </c>
      <c r="P351" s="5">
        <v>-2</v>
      </c>
      <c r="Q351" s="10">
        <v>0.13</v>
      </c>
      <c r="R351" s="21">
        <v>26.3</v>
      </c>
      <c r="S351" s="21">
        <v>32.700000000000003</v>
      </c>
      <c r="T351" s="21">
        <v>43.2</v>
      </c>
      <c r="U351" s="32">
        <v>33.1</v>
      </c>
      <c r="V351" s="10">
        <f t="shared" si="18"/>
        <v>32.886900566798843</v>
      </c>
      <c r="W351" s="11">
        <v>2</v>
      </c>
      <c r="X351" s="5">
        <f>0.08+0.06+0.02+0.04</f>
        <v>0.2</v>
      </c>
      <c r="Y351">
        <v>2136.6533462373282</v>
      </c>
      <c r="Z351">
        <v>2.661100694889095</v>
      </c>
      <c r="AA351">
        <v>96.221234193239297</v>
      </c>
      <c r="AB351" s="5"/>
    </row>
    <row r="352" spans="1:28" x14ac:dyDescent="0.25">
      <c r="A352" s="2">
        <v>350</v>
      </c>
      <c r="B352" s="5" t="s">
        <v>57</v>
      </c>
      <c r="C352" s="7" t="s">
        <v>396</v>
      </c>
      <c r="D352" s="5" t="s">
        <v>18</v>
      </c>
      <c r="E352" s="5" t="s">
        <v>19</v>
      </c>
      <c r="F352" s="5">
        <v>20</v>
      </c>
      <c r="G352" s="5">
        <v>0</v>
      </c>
      <c r="H352" s="5"/>
      <c r="I352" s="5"/>
      <c r="J352" s="6">
        <v>2019</v>
      </c>
      <c r="K352" s="7">
        <v>43612</v>
      </c>
      <c r="L352" s="7" t="str">
        <f t="shared" si="16"/>
        <v>2019147</v>
      </c>
      <c r="M352" s="8">
        <f t="shared" si="17"/>
        <v>147</v>
      </c>
      <c r="N352" s="5">
        <v>1110</v>
      </c>
      <c r="O352" s="5">
        <v>3</v>
      </c>
      <c r="P352" s="5">
        <v>-2</v>
      </c>
      <c r="Q352" s="10">
        <v>0.06</v>
      </c>
      <c r="R352" s="21">
        <v>25.7</v>
      </c>
      <c r="S352" s="21">
        <v>32.1</v>
      </c>
      <c r="T352" s="21">
        <v>44</v>
      </c>
      <c r="U352" s="32">
        <v>32.5</v>
      </c>
      <c r="V352" s="10">
        <f t="shared" si="18"/>
        <v>32.325403330758519</v>
      </c>
      <c r="W352" s="11">
        <v>1</v>
      </c>
      <c r="X352" s="5">
        <f>0.08+0.24+0.02+0.04</f>
        <v>0.38</v>
      </c>
      <c r="Y352">
        <v>2103.8835832281302</v>
      </c>
      <c r="Z352">
        <v>2.4266554074466948</v>
      </c>
      <c r="AA352">
        <v>91.767883525185624</v>
      </c>
      <c r="AB352" s="5"/>
    </row>
    <row r="353" spans="1:28" x14ac:dyDescent="0.25">
      <c r="A353" s="2">
        <v>351</v>
      </c>
      <c r="B353" s="5" t="s">
        <v>57</v>
      </c>
      <c r="C353" s="7" t="s">
        <v>397</v>
      </c>
      <c r="D353" s="5" t="s">
        <v>18</v>
      </c>
      <c r="E353" s="5" t="s">
        <v>19</v>
      </c>
      <c r="F353" s="5">
        <v>18</v>
      </c>
      <c r="G353" s="5">
        <v>0</v>
      </c>
      <c r="H353" s="5"/>
      <c r="I353" s="5"/>
      <c r="J353" s="6">
        <v>2019</v>
      </c>
      <c r="K353" s="7">
        <v>43612</v>
      </c>
      <c r="L353" s="7" t="str">
        <f t="shared" si="16"/>
        <v>2019147</v>
      </c>
      <c r="M353" s="8">
        <f t="shared" si="17"/>
        <v>147</v>
      </c>
      <c r="N353" s="5">
        <v>1113</v>
      </c>
      <c r="O353" s="5">
        <v>3</v>
      </c>
      <c r="P353" s="5">
        <v>-2</v>
      </c>
      <c r="Q353" s="10">
        <v>0.06</v>
      </c>
      <c r="R353" s="21">
        <v>25.6</v>
      </c>
      <c r="S353" s="21">
        <v>32.1</v>
      </c>
      <c r="T353" s="21">
        <v>42.3</v>
      </c>
      <c r="U353" s="32">
        <v>32</v>
      </c>
      <c r="V353" s="10">
        <f t="shared" si="18"/>
        <v>32.04364916731037</v>
      </c>
      <c r="W353" s="11">
        <v>1</v>
      </c>
      <c r="X353" s="5">
        <f>0.08+0.24+0.02+0.04</f>
        <v>0.38</v>
      </c>
      <c r="Y353">
        <v>2022.5971720579521</v>
      </c>
      <c r="Z353">
        <v>2.2997013608618162</v>
      </c>
      <c r="AA353">
        <v>88.252204888222948</v>
      </c>
      <c r="AB353" s="5"/>
    </row>
    <row r="354" spans="1:28" x14ac:dyDescent="0.25">
      <c r="A354" s="2">
        <v>352</v>
      </c>
      <c r="B354" s="5" t="s">
        <v>57</v>
      </c>
      <c r="C354" s="7" t="s">
        <v>398</v>
      </c>
      <c r="D354" s="5" t="s">
        <v>18</v>
      </c>
      <c r="E354" s="5" t="s">
        <v>19</v>
      </c>
      <c r="F354" s="5">
        <v>21</v>
      </c>
      <c r="G354" s="5">
        <v>0</v>
      </c>
      <c r="H354" s="5"/>
      <c r="I354" s="5"/>
      <c r="J354" s="6">
        <v>2019</v>
      </c>
      <c r="K354" s="7">
        <v>43612</v>
      </c>
      <c r="L354" s="7" t="str">
        <f t="shared" si="16"/>
        <v>2019147</v>
      </c>
      <c r="M354" s="8">
        <f t="shared" si="17"/>
        <v>147</v>
      </c>
      <c r="N354" s="5">
        <v>1146</v>
      </c>
      <c r="O354" s="5">
        <v>3</v>
      </c>
      <c r="P354" s="5">
        <v>-2</v>
      </c>
      <c r="Q354" s="10">
        <v>0.08</v>
      </c>
      <c r="R354" s="21">
        <v>25.5</v>
      </c>
      <c r="S354" s="21">
        <v>31</v>
      </c>
      <c r="T354" s="21">
        <v>47.3</v>
      </c>
      <c r="U354" s="32">
        <v>32.5</v>
      </c>
      <c r="V354" s="10">
        <f t="shared" si="18"/>
        <v>31.791796067500634</v>
      </c>
      <c r="W354" s="11">
        <v>1</v>
      </c>
      <c r="X354" s="5">
        <f>0.08+0.24+0.02+0.04</f>
        <v>0.38</v>
      </c>
      <c r="Y354">
        <v>2124.926554028114</v>
      </c>
      <c r="Z354">
        <v>2.2470062022796871</v>
      </c>
      <c r="AA354">
        <v>86.550807505357312</v>
      </c>
      <c r="AB354" s="5"/>
    </row>
    <row r="355" spans="1:28" x14ac:dyDescent="0.25">
      <c r="A355" s="2">
        <v>353</v>
      </c>
      <c r="B355" s="5" t="s">
        <v>57</v>
      </c>
      <c r="C355" s="7" t="s">
        <v>399</v>
      </c>
      <c r="D355" s="5" t="s">
        <v>18</v>
      </c>
      <c r="E355" s="5" t="s">
        <v>19</v>
      </c>
      <c r="F355" s="5">
        <v>25</v>
      </c>
      <c r="G355" s="5">
        <v>0</v>
      </c>
      <c r="H355" s="5"/>
      <c r="I355" s="5"/>
      <c r="J355" s="6">
        <v>2019</v>
      </c>
      <c r="K355" s="7">
        <v>43612</v>
      </c>
      <c r="L355" s="7" t="str">
        <f t="shared" si="16"/>
        <v>2019147</v>
      </c>
      <c r="M355" s="8">
        <f t="shared" si="17"/>
        <v>147</v>
      </c>
      <c r="N355" s="5">
        <v>1050</v>
      </c>
      <c r="O355" s="5">
        <v>0</v>
      </c>
      <c r="P355" s="5">
        <v>0</v>
      </c>
      <c r="Q355" s="10">
        <v>0.03</v>
      </c>
      <c r="R355" s="21">
        <v>25.2</v>
      </c>
      <c r="S355" s="21">
        <v>37.200000000000003</v>
      </c>
      <c r="T355" s="21">
        <v>44.2</v>
      </c>
      <c r="U355" s="32">
        <v>31.7</v>
      </c>
      <c r="V355" s="10">
        <f t="shared" si="18"/>
        <v>33.646391523254877</v>
      </c>
      <c r="W355" s="11">
        <v>1</v>
      </c>
      <c r="X355" s="5">
        <f>0.08+0.06+0.02+0.04</f>
        <v>0.2</v>
      </c>
      <c r="Y355">
        <v>2803.7321869177022</v>
      </c>
      <c r="Z355">
        <v>3.1363521772288858</v>
      </c>
      <c r="AA355">
        <v>99.565660837243314</v>
      </c>
      <c r="AB355" s="5"/>
    </row>
    <row r="356" spans="1:28" x14ac:dyDescent="0.25">
      <c r="A356" s="2">
        <v>354</v>
      </c>
      <c r="B356" s="5" t="s">
        <v>57</v>
      </c>
      <c r="C356" s="7" t="s">
        <v>400</v>
      </c>
      <c r="D356" s="5" t="s">
        <v>18</v>
      </c>
      <c r="E356" s="5" t="s">
        <v>19</v>
      </c>
      <c r="F356" s="5">
        <v>22</v>
      </c>
      <c r="G356" s="5">
        <v>0</v>
      </c>
      <c r="H356" s="5"/>
      <c r="I356" s="5"/>
      <c r="J356" s="6">
        <v>2019</v>
      </c>
      <c r="K356" s="7">
        <v>43612</v>
      </c>
      <c r="L356" s="7" t="str">
        <f t="shared" si="16"/>
        <v>2019147</v>
      </c>
      <c r="M356" s="8">
        <f t="shared" si="17"/>
        <v>147</v>
      </c>
      <c r="N356" s="5">
        <v>1142</v>
      </c>
      <c r="O356" s="5">
        <v>3</v>
      </c>
      <c r="P356" s="5">
        <v>-2</v>
      </c>
      <c r="Q356" s="10">
        <v>0.09</v>
      </c>
      <c r="R356" s="21">
        <v>26</v>
      </c>
      <c r="S356" s="21">
        <v>32.4</v>
      </c>
      <c r="T356" s="21">
        <v>43.2</v>
      </c>
      <c r="U356" s="32">
        <v>32.6</v>
      </c>
      <c r="V356" s="10">
        <f t="shared" si="18"/>
        <v>32.502633403898969</v>
      </c>
      <c r="W356" s="11">
        <v>1</v>
      </c>
      <c r="X356" s="5">
        <f>0.08+0.24+0.02+0.04</f>
        <v>0.38</v>
      </c>
      <c r="Y356">
        <v>2100.8816441587901</v>
      </c>
      <c r="Z356">
        <v>2.460438910017515</v>
      </c>
      <c r="AA356">
        <v>92.566810509464318</v>
      </c>
      <c r="AB356" s="5"/>
    </row>
    <row r="357" spans="1:28" x14ac:dyDescent="0.25">
      <c r="A357" s="2">
        <v>355</v>
      </c>
      <c r="B357" s="5" t="s">
        <v>57</v>
      </c>
      <c r="C357" s="7" t="s">
        <v>401</v>
      </c>
      <c r="D357" s="5" t="s">
        <v>18</v>
      </c>
      <c r="E357" s="5" t="s">
        <v>19</v>
      </c>
      <c r="F357" s="5">
        <v>24</v>
      </c>
      <c r="G357" s="5">
        <v>0</v>
      </c>
      <c r="H357" s="5"/>
      <c r="I357" s="5"/>
      <c r="J357" s="6">
        <v>2019</v>
      </c>
      <c r="K357" s="7">
        <v>43612</v>
      </c>
      <c r="L357" s="7" t="str">
        <f t="shared" si="16"/>
        <v>2019147</v>
      </c>
      <c r="M357" s="8">
        <f t="shared" si="17"/>
        <v>147</v>
      </c>
      <c r="N357" s="5">
        <v>1140</v>
      </c>
      <c r="O357" s="5">
        <v>3</v>
      </c>
      <c r="P357" s="5">
        <v>-2</v>
      </c>
      <c r="Q357" s="10">
        <v>0.02</v>
      </c>
      <c r="R357" s="21">
        <v>26.3</v>
      </c>
      <c r="S357" s="21">
        <v>32.799999999999997</v>
      </c>
      <c r="T357" s="21">
        <v>41.7</v>
      </c>
      <c r="U357" s="32">
        <v>33</v>
      </c>
      <c r="V357" s="10">
        <f t="shared" si="18"/>
        <v>32.938196601125014</v>
      </c>
      <c r="W357" s="11">
        <v>2</v>
      </c>
      <c r="X357" s="5">
        <f>0.08+0.06+0.02+0.04</f>
        <v>0.2</v>
      </c>
      <c r="Y357">
        <v>2074.0867452281118</v>
      </c>
      <c r="Z357">
        <v>2.619489481397367</v>
      </c>
      <c r="AA357">
        <v>95.607032904497828</v>
      </c>
      <c r="AB357" s="5"/>
    </row>
    <row r="358" spans="1:28" x14ac:dyDescent="0.25">
      <c r="A358" s="2">
        <v>356</v>
      </c>
      <c r="B358" s="5" t="s">
        <v>57</v>
      </c>
      <c r="C358" s="7" t="s">
        <v>402</v>
      </c>
      <c r="D358" s="5" t="s">
        <v>18</v>
      </c>
      <c r="E358" s="5" t="s">
        <v>19</v>
      </c>
      <c r="F358" s="5">
        <v>22</v>
      </c>
      <c r="G358" s="5">
        <v>0</v>
      </c>
      <c r="H358" s="5"/>
      <c r="I358" s="5"/>
      <c r="J358" s="6">
        <v>2019</v>
      </c>
      <c r="K358" s="7">
        <v>43612</v>
      </c>
      <c r="L358" s="7" t="str">
        <f t="shared" si="16"/>
        <v>2019147</v>
      </c>
      <c r="M358" s="8">
        <f t="shared" si="17"/>
        <v>147</v>
      </c>
      <c r="N358" s="5">
        <v>1146</v>
      </c>
      <c r="O358" s="5">
        <v>3</v>
      </c>
      <c r="P358" s="5">
        <v>-2</v>
      </c>
      <c r="Q358" s="10">
        <v>0.11</v>
      </c>
      <c r="R358" s="21">
        <v>26.4</v>
      </c>
      <c r="S358" s="21">
        <v>32.799999999999997</v>
      </c>
      <c r="T358" s="21">
        <v>44.9</v>
      </c>
      <c r="U358" s="32">
        <v>32.799999999999997</v>
      </c>
      <c r="V358" s="10">
        <f t="shared" si="18"/>
        <v>32.799999999999997</v>
      </c>
      <c r="W358" s="11">
        <v>2</v>
      </c>
      <c r="X358" s="5">
        <f t="shared" ref="X358:X363" si="19">0.08+0.24+0.02+0.04</f>
        <v>0.38</v>
      </c>
      <c r="Y358">
        <v>2233.2492772360242</v>
      </c>
      <c r="Z358">
        <v>2.6386087486957859</v>
      </c>
      <c r="AA358">
        <v>95.897890956133025</v>
      </c>
      <c r="AB358" s="5"/>
    </row>
    <row r="359" spans="1:28" x14ac:dyDescent="0.25">
      <c r="A359" s="2">
        <v>357</v>
      </c>
      <c r="B359" s="5" t="s">
        <v>57</v>
      </c>
      <c r="C359" s="7" t="s">
        <v>403</v>
      </c>
      <c r="D359" s="5" t="s">
        <v>18</v>
      </c>
      <c r="E359" s="5" t="s">
        <v>19</v>
      </c>
      <c r="F359" s="5">
        <v>30</v>
      </c>
      <c r="G359" s="5">
        <v>0</v>
      </c>
      <c r="H359" s="5"/>
      <c r="I359" s="5"/>
      <c r="J359" s="6">
        <v>2019</v>
      </c>
      <c r="K359" s="7">
        <v>43612</v>
      </c>
      <c r="L359" s="7" t="str">
        <f t="shared" si="16"/>
        <v>2019147</v>
      </c>
      <c r="M359" s="8">
        <f t="shared" si="17"/>
        <v>147</v>
      </c>
      <c r="N359" s="5">
        <v>1150</v>
      </c>
      <c r="O359" s="5">
        <v>3</v>
      </c>
      <c r="P359" s="5">
        <v>-2</v>
      </c>
      <c r="Q359" s="10">
        <v>0.16</v>
      </c>
      <c r="R359" s="21">
        <v>26.5</v>
      </c>
      <c r="S359" s="21">
        <v>33</v>
      </c>
      <c r="T359" s="21">
        <v>40</v>
      </c>
      <c r="U359" s="32">
        <v>33.4</v>
      </c>
      <c r="V359" s="10">
        <f t="shared" si="18"/>
        <v>33.176607376044899</v>
      </c>
      <c r="W359" s="11">
        <v>1</v>
      </c>
      <c r="X359" s="5">
        <f t="shared" si="19"/>
        <v>0.38</v>
      </c>
      <c r="Y359">
        <v>2011.993235494926</v>
      </c>
      <c r="Z359">
        <v>2.6686146612366519</v>
      </c>
      <c r="AA359">
        <v>96.324829209017139</v>
      </c>
      <c r="AB359" s="5"/>
    </row>
    <row r="360" spans="1:28" x14ac:dyDescent="0.25">
      <c r="A360" s="2">
        <v>358</v>
      </c>
      <c r="B360" s="5" t="s">
        <v>57</v>
      </c>
      <c r="C360" s="7" t="s">
        <v>404</v>
      </c>
      <c r="D360" s="5" t="s">
        <v>18</v>
      </c>
      <c r="E360" s="5" t="s">
        <v>19</v>
      </c>
      <c r="F360" s="5">
        <v>24</v>
      </c>
      <c r="G360" s="5">
        <v>0</v>
      </c>
      <c r="H360" s="5"/>
      <c r="I360" s="5"/>
      <c r="J360" s="6">
        <v>2019</v>
      </c>
      <c r="K360" s="7">
        <v>43612</v>
      </c>
      <c r="L360" s="7" t="str">
        <f t="shared" si="16"/>
        <v>2019147</v>
      </c>
      <c r="M360" s="8">
        <f t="shared" si="17"/>
        <v>147</v>
      </c>
      <c r="N360" s="5">
        <v>1152</v>
      </c>
      <c r="O360" s="5">
        <v>0</v>
      </c>
      <c r="P360" s="5">
        <v>0</v>
      </c>
      <c r="Q360" s="10">
        <v>0</v>
      </c>
      <c r="R360" s="21">
        <v>27</v>
      </c>
      <c r="S360" s="21">
        <v>33.200000000000003</v>
      </c>
      <c r="T360" s="21">
        <v>46</v>
      </c>
      <c r="U360" s="32">
        <v>33</v>
      </c>
      <c r="V360" s="10">
        <f t="shared" si="18"/>
        <v>33</v>
      </c>
      <c r="W360" s="11">
        <v>2</v>
      </c>
      <c r="X360" s="5">
        <f t="shared" si="19"/>
        <v>0.38</v>
      </c>
      <c r="Y360">
        <v>2339.8758257633472</v>
      </c>
      <c r="Z360">
        <v>2.6506710513082008</v>
      </c>
      <c r="AA360">
        <v>96.073789885036732</v>
      </c>
      <c r="AB360" s="5"/>
    </row>
    <row r="361" spans="1:28" x14ac:dyDescent="0.25">
      <c r="A361" s="2">
        <v>359</v>
      </c>
      <c r="B361" s="5" t="s">
        <v>57</v>
      </c>
      <c r="C361" s="7" t="s">
        <v>405</v>
      </c>
      <c r="D361" s="5" t="s">
        <v>18</v>
      </c>
      <c r="E361" s="5" t="s">
        <v>19</v>
      </c>
      <c r="F361" s="5">
        <v>28</v>
      </c>
      <c r="G361" s="5">
        <v>0</v>
      </c>
      <c r="H361" s="5"/>
      <c r="I361" s="5"/>
      <c r="J361" s="6">
        <v>2019</v>
      </c>
      <c r="K361" s="7">
        <v>43612</v>
      </c>
      <c r="L361" s="7" t="str">
        <f t="shared" si="16"/>
        <v>2019147</v>
      </c>
      <c r="M361" s="8">
        <f t="shared" si="17"/>
        <v>147</v>
      </c>
      <c r="N361" s="5">
        <v>1156</v>
      </c>
      <c r="O361" s="5">
        <v>3</v>
      </c>
      <c r="P361" s="5">
        <v>-2</v>
      </c>
      <c r="Q361" s="10">
        <v>0.04</v>
      </c>
      <c r="R361" s="21">
        <v>26.5</v>
      </c>
      <c r="S361" s="21">
        <v>33.299999999999997</v>
      </c>
      <c r="T361" s="21">
        <v>40.6</v>
      </c>
      <c r="U361" s="32">
        <v>33.700000000000003</v>
      </c>
      <c r="V361" s="10">
        <f t="shared" si="18"/>
        <v>33.545029645310883</v>
      </c>
      <c r="W361" s="11">
        <v>1</v>
      </c>
      <c r="X361" s="5">
        <f t="shared" si="19"/>
        <v>0.38</v>
      </c>
      <c r="Y361">
        <v>2076.7897934146631</v>
      </c>
      <c r="Z361">
        <v>2.8406441688258419</v>
      </c>
      <c r="AA361">
        <v>98.155241772119282</v>
      </c>
      <c r="AB361" s="5"/>
    </row>
    <row r="362" spans="1:28" x14ac:dyDescent="0.25">
      <c r="A362" s="2">
        <v>360</v>
      </c>
      <c r="B362" s="5" t="s">
        <v>57</v>
      </c>
      <c r="C362" s="7" t="s">
        <v>406</v>
      </c>
      <c r="D362" s="5" t="s">
        <v>18</v>
      </c>
      <c r="E362" s="5" t="s">
        <v>19</v>
      </c>
      <c r="F362" s="5">
        <v>16</v>
      </c>
      <c r="G362" s="5">
        <v>0</v>
      </c>
      <c r="H362" s="5"/>
      <c r="I362" s="5"/>
      <c r="J362" s="6">
        <v>2019</v>
      </c>
      <c r="K362" s="7">
        <v>43612</v>
      </c>
      <c r="L362" s="7" t="str">
        <f t="shared" si="16"/>
        <v>2019147</v>
      </c>
      <c r="M362" s="8">
        <f t="shared" si="17"/>
        <v>147</v>
      </c>
      <c r="N362" s="5">
        <v>1158</v>
      </c>
      <c r="O362" s="5">
        <v>0</v>
      </c>
      <c r="P362" s="5">
        <v>0</v>
      </c>
      <c r="Q362" s="10">
        <v>7.0000000000000007E-2</v>
      </c>
      <c r="R362" s="21">
        <v>27</v>
      </c>
      <c r="S362" s="21">
        <v>33.700000000000003</v>
      </c>
      <c r="T362" s="21">
        <v>38.5</v>
      </c>
      <c r="U362" s="32">
        <v>33.700000000000003</v>
      </c>
      <c r="V362" s="10">
        <f t="shared" si="18"/>
        <v>33.700000000000003</v>
      </c>
      <c r="W362" s="11">
        <v>1</v>
      </c>
      <c r="X362" s="5">
        <f t="shared" si="19"/>
        <v>0.38</v>
      </c>
      <c r="Y362">
        <v>2013.888421189153</v>
      </c>
      <c r="Z362">
        <v>2.8664723897112649</v>
      </c>
      <c r="AA362">
        <v>98.35171405820202</v>
      </c>
      <c r="AB362" s="5"/>
    </row>
    <row r="363" spans="1:28" x14ac:dyDescent="0.25">
      <c r="A363" s="2">
        <v>361</v>
      </c>
      <c r="B363" s="5" t="s">
        <v>57</v>
      </c>
      <c r="C363" s="7" t="s">
        <v>407</v>
      </c>
      <c r="D363" s="5" t="s">
        <v>18</v>
      </c>
      <c r="E363" s="5" t="s">
        <v>19</v>
      </c>
      <c r="F363" s="5">
        <v>25</v>
      </c>
      <c r="G363" s="5">
        <v>1</v>
      </c>
      <c r="H363" s="5"/>
      <c r="I363" s="5"/>
      <c r="J363" s="6">
        <v>2019</v>
      </c>
      <c r="K363" s="7">
        <v>43612</v>
      </c>
      <c r="L363" s="7" t="str">
        <f t="shared" si="16"/>
        <v>2019147</v>
      </c>
      <c r="M363" s="8">
        <f t="shared" si="17"/>
        <v>147</v>
      </c>
      <c r="N363" s="5">
        <v>1208</v>
      </c>
      <c r="O363" s="5">
        <v>3</v>
      </c>
      <c r="P363" s="5">
        <v>-2</v>
      </c>
      <c r="Q363" s="10">
        <v>0.04</v>
      </c>
      <c r="R363" s="21">
        <v>27.7</v>
      </c>
      <c r="S363" s="21">
        <v>33.700000000000003</v>
      </c>
      <c r="T363" s="21">
        <v>33.700000000000003</v>
      </c>
      <c r="U363" s="32">
        <v>45</v>
      </c>
      <c r="V363" s="10">
        <f t="shared" si="18"/>
        <v>40.622087480032434</v>
      </c>
      <c r="W363" s="11">
        <v>1</v>
      </c>
      <c r="X363" s="5">
        <f t="shared" si="19"/>
        <v>0.38</v>
      </c>
      <c r="Y363">
        <v>1762.8062284175189</v>
      </c>
      <c r="Z363">
        <v>5.3438438497508889</v>
      </c>
      <c r="AA363">
        <v>99.999999999999744</v>
      </c>
      <c r="AB363" s="5"/>
    </row>
    <row r="364" spans="1:28" x14ac:dyDescent="0.25">
      <c r="A364" s="2">
        <v>362</v>
      </c>
      <c r="B364" s="5" t="s">
        <v>57</v>
      </c>
      <c r="C364" s="7" t="s">
        <v>408</v>
      </c>
      <c r="D364" s="5" t="s">
        <v>18</v>
      </c>
      <c r="E364" s="5" t="s">
        <v>19</v>
      </c>
      <c r="F364" s="5">
        <v>20</v>
      </c>
      <c r="G364" s="5">
        <v>1</v>
      </c>
      <c r="H364" s="5"/>
      <c r="I364" s="5"/>
      <c r="J364" s="6">
        <v>2019</v>
      </c>
      <c r="K364" s="7">
        <v>43612</v>
      </c>
      <c r="L364" s="7" t="str">
        <f t="shared" si="16"/>
        <v>2019147</v>
      </c>
      <c r="M364" s="8">
        <f t="shared" si="17"/>
        <v>147</v>
      </c>
      <c r="N364" s="5">
        <v>1211</v>
      </c>
      <c r="O364" s="5">
        <v>3</v>
      </c>
      <c r="P364" s="5">
        <v>-2</v>
      </c>
      <c r="Q364" s="10">
        <v>0.02</v>
      </c>
      <c r="R364" s="21">
        <v>27.5</v>
      </c>
      <c r="S364" s="21">
        <v>33.700000000000003</v>
      </c>
      <c r="T364" s="21">
        <v>45.2</v>
      </c>
      <c r="U364" s="32">
        <v>34</v>
      </c>
      <c r="V364" s="10">
        <f t="shared" si="18"/>
        <v>33.907294901687521</v>
      </c>
      <c r="W364" s="11">
        <v>0.7</v>
      </c>
      <c r="X364" s="5">
        <v>0.67</v>
      </c>
      <c r="Y364">
        <v>2364.357315266227</v>
      </c>
      <c r="Z364">
        <v>2.6709457065444639</v>
      </c>
      <c r="AA364">
        <v>96.356524300347473</v>
      </c>
      <c r="AB364" s="5"/>
    </row>
    <row r="365" spans="1:28" x14ac:dyDescent="0.25">
      <c r="A365" s="2">
        <v>363</v>
      </c>
      <c r="B365" s="5" t="s">
        <v>57</v>
      </c>
      <c r="C365" s="7" t="s">
        <v>409</v>
      </c>
      <c r="D365" s="5" t="s">
        <v>18</v>
      </c>
      <c r="E365" s="5" t="s">
        <v>19</v>
      </c>
      <c r="F365" s="5">
        <v>20</v>
      </c>
      <c r="G365" s="5">
        <v>1</v>
      </c>
      <c r="H365" s="5"/>
      <c r="I365" s="5"/>
      <c r="J365" s="6">
        <v>2019</v>
      </c>
      <c r="K365" s="7">
        <v>43612</v>
      </c>
      <c r="L365" s="7" t="str">
        <f t="shared" si="16"/>
        <v>2019147</v>
      </c>
      <c r="M365" s="8">
        <f t="shared" si="17"/>
        <v>147</v>
      </c>
      <c r="N365" s="5">
        <v>1214</v>
      </c>
      <c r="O365" s="5">
        <v>3</v>
      </c>
      <c r="P365" s="5">
        <v>-2</v>
      </c>
      <c r="Q365" s="10">
        <v>0.02</v>
      </c>
      <c r="R365" s="21">
        <v>27.9</v>
      </c>
      <c r="S365" s="21">
        <v>33.799999999999997</v>
      </c>
      <c r="T365" s="21">
        <v>47.1</v>
      </c>
      <c r="U365" s="32">
        <v>34</v>
      </c>
      <c r="V365" s="10">
        <f t="shared" si="18"/>
        <v>33.938196601125014</v>
      </c>
      <c r="W365" s="11">
        <v>2</v>
      </c>
      <c r="X365" s="5">
        <v>0.67</v>
      </c>
      <c r="Y365">
        <v>2477.5255865880908</v>
      </c>
      <c r="Z365">
        <v>2.78391002954874</v>
      </c>
      <c r="AA365">
        <v>97.657679987214578</v>
      </c>
      <c r="AB365" s="5"/>
    </row>
    <row r="366" spans="1:28" x14ac:dyDescent="0.25">
      <c r="A366" s="2">
        <v>364</v>
      </c>
      <c r="B366" s="5" t="s">
        <v>57</v>
      </c>
      <c r="C366" s="7" t="s">
        <v>410</v>
      </c>
      <c r="D366" s="5" t="s">
        <v>18</v>
      </c>
      <c r="E366" s="5" t="s">
        <v>19</v>
      </c>
      <c r="F366" s="5">
        <v>18</v>
      </c>
      <c r="G366" s="5">
        <v>1</v>
      </c>
      <c r="H366" s="5"/>
      <c r="I366" s="5"/>
      <c r="J366" s="6">
        <v>2019</v>
      </c>
      <c r="K366" s="7">
        <v>43612</v>
      </c>
      <c r="L366" s="7" t="str">
        <f t="shared" si="16"/>
        <v>2019147</v>
      </c>
      <c r="M366" s="8">
        <f t="shared" si="17"/>
        <v>147</v>
      </c>
      <c r="N366" s="5">
        <v>1217</v>
      </c>
      <c r="O366" s="5">
        <v>3</v>
      </c>
      <c r="P366" s="5">
        <v>-2</v>
      </c>
      <c r="Q366" s="10">
        <v>0</v>
      </c>
      <c r="R366" s="21">
        <v>27.6</v>
      </c>
      <c r="S366" s="21">
        <v>33.700000000000003</v>
      </c>
      <c r="T366" s="21">
        <v>46.6</v>
      </c>
      <c r="U366" s="32">
        <v>34</v>
      </c>
      <c r="V366" s="10">
        <f t="shared" si="18"/>
        <v>34</v>
      </c>
      <c r="W366" s="11">
        <v>2</v>
      </c>
      <c r="X366" s="5">
        <f>0.08+0.06+0.13+0.01+0.02+0.03</f>
        <v>0.33000000000000007</v>
      </c>
      <c r="Y366">
        <v>2437.5896214912868</v>
      </c>
      <c r="Z366">
        <v>2.8254121508862609</v>
      </c>
      <c r="AA366">
        <v>98.030841204507993</v>
      </c>
      <c r="AB366" s="5"/>
    </row>
    <row r="367" spans="1:28" x14ac:dyDescent="0.25">
      <c r="A367" s="2">
        <v>365</v>
      </c>
      <c r="B367" s="5" t="s">
        <v>57</v>
      </c>
      <c r="C367" s="7" t="s">
        <v>411</v>
      </c>
      <c r="D367" s="5" t="s">
        <v>18</v>
      </c>
      <c r="E367" s="5" t="s">
        <v>19</v>
      </c>
      <c r="F367" s="5">
        <v>16</v>
      </c>
      <c r="G367" s="5">
        <v>0</v>
      </c>
      <c r="H367" s="5"/>
      <c r="I367" s="5"/>
      <c r="J367" s="6">
        <v>2019</v>
      </c>
      <c r="K367" s="7">
        <v>43603</v>
      </c>
      <c r="L367" s="7" t="str">
        <f t="shared" si="16"/>
        <v>2019138</v>
      </c>
      <c r="M367" s="8">
        <f t="shared" si="17"/>
        <v>138</v>
      </c>
      <c r="N367" s="5">
        <v>1540</v>
      </c>
      <c r="O367" s="5">
        <v>2</v>
      </c>
      <c r="P367" s="5">
        <v>-1</v>
      </c>
      <c r="Q367" s="10">
        <v>0.1</v>
      </c>
      <c r="R367" s="21">
        <v>27.2</v>
      </c>
      <c r="S367" s="21">
        <v>37.9</v>
      </c>
      <c r="T367" s="17">
        <v>13.9</v>
      </c>
      <c r="U367" s="32">
        <v>37.9</v>
      </c>
      <c r="V367" s="10">
        <f t="shared" si="18"/>
        <v>37.9</v>
      </c>
      <c r="W367" s="11">
        <v>0.7</v>
      </c>
      <c r="X367" s="5">
        <f>0.06+0.04</f>
        <v>0.1</v>
      </c>
      <c r="Y367">
        <v>915.84372538317211</v>
      </c>
      <c r="Z367">
        <v>4.9038046950367633</v>
      </c>
      <c r="AA367">
        <v>99.999999998088754</v>
      </c>
      <c r="AB367" s="5"/>
    </row>
    <row r="368" spans="1:28" x14ac:dyDescent="0.25">
      <c r="A368" s="2">
        <v>366</v>
      </c>
      <c r="B368" s="5" t="s">
        <v>57</v>
      </c>
      <c r="C368" s="7" t="s">
        <v>412</v>
      </c>
      <c r="D368" s="5" t="s">
        <v>18</v>
      </c>
      <c r="E368" s="5" t="s">
        <v>19</v>
      </c>
      <c r="F368" s="5">
        <v>24</v>
      </c>
      <c r="G368" s="5">
        <v>0</v>
      </c>
      <c r="H368" s="5"/>
      <c r="I368" s="5"/>
      <c r="J368" s="6">
        <v>2019</v>
      </c>
      <c r="K368" s="7">
        <v>43603</v>
      </c>
      <c r="L368" s="7" t="str">
        <f t="shared" si="16"/>
        <v>2019138</v>
      </c>
      <c r="M368" s="8">
        <f t="shared" si="17"/>
        <v>138</v>
      </c>
      <c r="N368" s="5">
        <v>1537</v>
      </c>
      <c r="O368" s="5">
        <v>3</v>
      </c>
      <c r="P368" s="5">
        <v>-1</v>
      </c>
      <c r="Q368" s="10">
        <v>0.1</v>
      </c>
      <c r="R368" s="21">
        <v>27.3</v>
      </c>
      <c r="S368" s="21">
        <v>38</v>
      </c>
      <c r="T368" s="21">
        <v>12.6</v>
      </c>
      <c r="U368" s="32">
        <v>38.1</v>
      </c>
      <c r="V368" s="10">
        <f t="shared" si="18"/>
        <v>38.049999999999997</v>
      </c>
      <c r="W368" s="11">
        <v>0.7</v>
      </c>
      <c r="X368" s="5">
        <f>0.08+0.24+0.02+0.04</f>
        <v>0.38</v>
      </c>
      <c r="Y368">
        <v>834.69212835078815</v>
      </c>
      <c r="Z368">
        <v>4.3536991899720183</v>
      </c>
      <c r="AA368">
        <v>99.999991042572617</v>
      </c>
      <c r="AB368" s="5"/>
    </row>
    <row r="369" spans="1:28" x14ac:dyDescent="0.25">
      <c r="A369" s="2">
        <v>367</v>
      </c>
      <c r="B369" s="5" t="s">
        <v>57</v>
      </c>
      <c r="C369" s="7" t="s">
        <v>413</v>
      </c>
      <c r="D369" s="5" t="s">
        <v>18</v>
      </c>
      <c r="E369" s="5" t="s">
        <v>19</v>
      </c>
      <c r="F369" s="5">
        <v>23</v>
      </c>
      <c r="G369" s="5">
        <v>0</v>
      </c>
      <c r="H369" s="5"/>
      <c r="I369" s="5"/>
      <c r="J369" s="6">
        <v>2019</v>
      </c>
      <c r="K369" s="7">
        <v>43603</v>
      </c>
      <c r="L369" s="7" t="str">
        <f t="shared" si="16"/>
        <v>2019138</v>
      </c>
      <c r="M369" s="8">
        <f t="shared" si="17"/>
        <v>138</v>
      </c>
      <c r="N369" s="5">
        <v>1528</v>
      </c>
      <c r="O369" s="5">
        <v>2</v>
      </c>
      <c r="P369" s="5">
        <v>-1</v>
      </c>
      <c r="Q369" s="10">
        <v>0</v>
      </c>
      <c r="R369" s="21">
        <v>27.9</v>
      </c>
      <c r="S369" s="21">
        <v>38.299999999999997</v>
      </c>
      <c r="T369" s="21">
        <v>17.5</v>
      </c>
      <c r="U369" s="32">
        <v>38.200000000000003</v>
      </c>
      <c r="V369" s="10">
        <f t="shared" si="18"/>
        <v>38.200000000000003</v>
      </c>
      <c r="W369" s="11">
        <v>1</v>
      </c>
      <c r="X369" s="5">
        <f>0.08+0.24+0.02+0.04</f>
        <v>0.38</v>
      </c>
      <c r="Y369">
        <v>1178.233017357778</v>
      </c>
      <c r="Z369">
        <v>4.254150635029375</v>
      </c>
      <c r="AA369">
        <v>99.999968694709906</v>
      </c>
      <c r="AB369" s="5"/>
    </row>
    <row r="370" spans="1:28" x14ac:dyDescent="0.25">
      <c r="A370" s="2">
        <v>368</v>
      </c>
      <c r="B370" s="5" t="s">
        <v>57</v>
      </c>
      <c r="C370" s="7" t="s">
        <v>414</v>
      </c>
      <c r="D370" s="5" t="s">
        <v>18</v>
      </c>
      <c r="E370" s="5" t="s">
        <v>19</v>
      </c>
      <c r="F370" s="5">
        <v>28</v>
      </c>
      <c r="G370" s="5">
        <v>0</v>
      </c>
      <c r="H370" s="5"/>
      <c r="I370" s="5"/>
      <c r="J370" s="6">
        <v>2019</v>
      </c>
      <c r="K370" s="7">
        <v>43603</v>
      </c>
      <c r="L370" s="7" t="str">
        <f t="shared" si="16"/>
        <v>2019138</v>
      </c>
      <c r="M370" s="8">
        <f t="shared" si="17"/>
        <v>138</v>
      </c>
      <c r="N370" s="5">
        <v>1528</v>
      </c>
      <c r="O370" s="5">
        <v>3</v>
      </c>
      <c r="P370" s="5">
        <v>-1</v>
      </c>
      <c r="Q370" s="10">
        <v>0.1</v>
      </c>
      <c r="R370" s="21">
        <v>28.1</v>
      </c>
      <c r="S370" s="21">
        <v>39</v>
      </c>
      <c r="T370" s="21">
        <v>21.1</v>
      </c>
      <c r="U370" s="32">
        <v>38.799999999999997</v>
      </c>
      <c r="V370" s="10">
        <f t="shared" si="18"/>
        <v>38.9</v>
      </c>
      <c r="W370" s="11">
        <v>0.7</v>
      </c>
      <c r="X370" s="5">
        <f>0.06+0.02+0.04</f>
        <v>0.12</v>
      </c>
      <c r="Y370">
        <v>1475.151716330621</v>
      </c>
      <c r="Z370">
        <v>5.7700704572669261</v>
      </c>
      <c r="AA370">
        <v>100</v>
      </c>
      <c r="AB370" s="5"/>
    </row>
    <row r="371" spans="1:28" x14ac:dyDescent="0.25">
      <c r="A371" s="2">
        <v>369</v>
      </c>
      <c r="B371" s="5" t="s">
        <v>57</v>
      </c>
      <c r="C371" s="7" t="s">
        <v>415</v>
      </c>
      <c r="D371" s="5" t="s">
        <v>18</v>
      </c>
      <c r="E371" s="5" t="s">
        <v>19</v>
      </c>
      <c r="F371" s="5">
        <v>21</v>
      </c>
      <c r="G371" s="5">
        <v>0</v>
      </c>
      <c r="H371" s="5"/>
      <c r="I371" s="5"/>
      <c r="J371" s="6">
        <v>2019</v>
      </c>
      <c r="K371" s="7">
        <v>43603</v>
      </c>
      <c r="L371" s="7" t="str">
        <f t="shared" si="16"/>
        <v>2019138</v>
      </c>
      <c r="M371" s="8">
        <f t="shared" si="17"/>
        <v>138</v>
      </c>
      <c r="N371" s="5">
        <v>1533</v>
      </c>
      <c r="O371" s="5">
        <v>3</v>
      </c>
      <c r="P371" s="5">
        <v>-1</v>
      </c>
      <c r="Q371" s="10">
        <v>0.1</v>
      </c>
      <c r="R371" s="21">
        <v>28</v>
      </c>
      <c r="S371" s="21">
        <v>38.299999999999997</v>
      </c>
      <c r="T371" s="21">
        <v>21.2</v>
      </c>
      <c r="U371" s="32">
        <v>38.200000000000003</v>
      </c>
      <c r="V371" s="10">
        <f t="shared" si="18"/>
        <v>38.25</v>
      </c>
      <c r="W371" s="11">
        <v>2</v>
      </c>
      <c r="X371" s="5">
        <f>0.08+0.24+0.02+0.04</f>
        <v>0.38</v>
      </c>
      <c r="Y371">
        <v>1427.345141027708</v>
      </c>
      <c r="Z371">
        <v>3.528609970135939</v>
      </c>
      <c r="AA371">
        <v>99.96517284061737</v>
      </c>
      <c r="AB371" s="5"/>
    </row>
    <row r="372" spans="1:28" x14ac:dyDescent="0.25">
      <c r="A372" s="2">
        <v>370</v>
      </c>
      <c r="B372" s="5" t="s">
        <v>57</v>
      </c>
      <c r="C372" s="7" t="s">
        <v>416</v>
      </c>
      <c r="D372" s="5" t="s">
        <v>18</v>
      </c>
      <c r="E372" s="5" t="s">
        <v>19</v>
      </c>
      <c r="F372" s="5">
        <v>20</v>
      </c>
      <c r="G372" s="5">
        <v>1</v>
      </c>
      <c r="H372" s="5"/>
      <c r="I372" s="5"/>
      <c r="J372" s="6">
        <v>2019</v>
      </c>
      <c r="K372" s="7">
        <v>43603</v>
      </c>
      <c r="L372" s="7" t="str">
        <f t="shared" si="16"/>
        <v>2019138</v>
      </c>
      <c r="M372" s="8">
        <f t="shared" si="17"/>
        <v>138</v>
      </c>
      <c r="N372" s="5">
        <v>1632</v>
      </c>
      <c r="O372" s="5">
        <v>3</v>
      </c>
      <c r="P372" s="5">
        <v>-2</v>
      </c>
      <c r="Q372" s="10">
        <v>0</v>
      </c>
      <c r="R372" s="21">
        <v>27.4</v>
      </c>
      <c r="S372" s="21">
        <v>37</v>
      </c>
      <c r="T372" s="21">
        <v>29.1</v>
      </c>
      <c r="U372" s="32">
        <v>36</v>
      </c>
      <c r="V372" s="10">
        <f t="shared" si="18"/>
        <v>36</v>
      </c>
      <c r="W372" s="11">
        <v>1</v>
      </c>
      <c r="X372" s="5">
        <f>0.08+0.06+0.02+0.04</f>
        <v>0.2</v>
      </c>
      <c r="Y372">
        <v>1825.911382525991</v>
      </c>
      <c r="Z372">
        <v>3.8858896734566462</v>
      </c>
      <c r="AA372">
        <v>99.998307855976094</v>
      </c>
      <c r="AB372" s="5"/>
    </row>
    <row r="373" spans="1:28" x14ac:dyDescent="0.25">
      <c r="A373" s="2">
        <v>371</v>
      </c>
      <c r="B373" s="5" t="s">
        <v>57</v>
      </c>
      <c r="C373" s="7" t="s">
        <v>417</v>
      </c>
      <c r="D373" s="5" t="s">
        <v>18</v>
      </c>
      <c r="E373" s="5" t="s">
        <v>19</v>
      </c>
      <c r="F373" s="5">
        <v>24</v>
      </c>
      <c r="G373" s="5">
        <v>1</v>
      </c>
      <c r="H373" s="5"/>
      <c r="I373" s="5"/>
      <c r="J373" s="6">
        <v>2019</v>
      </c>
      <c r="K373" s="7">
        <v>43603</v>
      </c>
      <c r="L373" s="7" t="str">
        <f t="shared" si="16"/>
        <v>2019138</v>
      </c>
      <c r="M373" s="8">
        <f t="shared" si="17"/>
        <v>138</v>
      </c>
      <c r="N373" s="5">
        <v>1630</v>
      </c>
      <c r="O373" s="5">
        <v>3</v>
      </c>
      <c r="P373" s="5">
        <v>-1</v>
      </c>
      <c r="Q373" s="10">
        <v>0</v>
      </c>
      <c r="R373" s="21">
        <v>27.5</v>
      </c>
      <c r="S373" s="21">
        <v>37.200000000000003</v>
      </c>
      <c r="T373" s="21">
        <v>27.3</v>
      </c>
      <c r="U373" s="32">
        <v>37</v>
      </c>
      <c r="V373" s="10">
        <f t="shared" si="18"/>
        <v>37</v>
      </c>
      <c r="W373" s="11">
        <v>1</v>
      </c>
      <c r="X373" s="5">
        <f>0.08+0.24+0.02+0.03</f>
        <v>0.37</v>
      </c>
      <c r="Y373">
        <v>1731.7169389785811</v>
      </c>
      <c r="Z373">
        <v>3.96934568812754</v>
      </c>
      <c r="AA373">
        <v>99.999255541746933</v>
      </c>
      <c r="AB373" s="5"/>
    </row>
    <row r="374" spans="1:28" x14ac:dyDescent="0.25">
      <c r="A374" s="2">
        <v>372</v>
      </c>
      <c r="B374" s="5" t="s">
        <v>57</v>
      </c>
      <c r="C374" s="7" t="s">
        <v>418</v>
      </c>
      <c r="D374" s="5" t="s">
        <v>18</v>
      </c>
      <c r="E374" s="5" t="s">
        <v>19</v>
      </c>
      <c r="F374" s="5">
        <v>19</v>
      </c>
      <c r="G374" s="5">
        <v>1</v>
      </c>
      <c r="H374" s="5"/>
      <c r="I374" s="5"/>
      <c r="J374" s="6">
        <v>2019</v>
      </c>
      <c r="K374" s="7">
        <v>43603</v>
      </c>
      <c r="L374" s="7" t="str">
        <f t="shared" si="16"/>
        <v>2019138</v>
      </c>
      <c r="M374" s="8">
        <f t="shared" si="17"/>
        <v>138</v>
      </c>
      <c r="N374" s="5">
        <v>1627</v>
      </c>
      <c r="O374" s="5">
        <v>3</v>
      </c>
      <c r="P374" s="5">
        <v>-1</v>
      </c>
      <c r="Q374" s="10">
        <v>0.1</v>
      </c>
      <c r="R374" s="21">
        <v>27.3</v>
      </c>
      <c r="S374" s="21">
        <v>37.4</v>
      </c>
      <c r="T374" s="21">
        <v>29.3</v>
      </c>
      <c r="U374" s="32">
        <v>37.1</v>
      </c>
      <c r="V374" s="10">
        <f t="shared" si="18"/>
        <v>37.25</v>
      </c>
      <c r="W374" s="11">
        <v>1</v>
      </c>
      <c r="X374" s="5">
        <v>0.67</v>
      </c>
      <c r="Y374">
        <v>1878.895150424406</v>
      </c>
      <c r="Z374">
        <v>3.8907889112369429</v>
      </c>
      <c r="AA374">
        <v>99.998385435400252</v>
      </c>
      <c r="AB374" s="5"/>
    </row>
    <row r="375" spans="1:28" x14ac:dyDescent="0.25">
      <c r="A375" s="2">
        <v>373</v>
      </c>
      <c r="B375" s="5" t="s">
        <v>57</v>
      </c>
      <c r="C375" s="7" t="s">
        <v>419</v>
      </c>
      <c r="D375" s="5" t="s">
        <v>18</v>
      </c>
      <c r="E375" s="5" t="s">
        <v>19</v>
      </c>
      <c r="F375" s="5">
        <v>21</v>
      </c>
      <c r="G375" s="5">
        <v>1</v>
      </c>
      <c r="H375" s="5"/>
      <c r="I375" s="5"/>
      <c r="J375" s="6">
        <v>2019</v>
      </c>
      <c r="K375" s="7">
        <v>43603</v>
      </c>
      <c r="L375" s="7" t="str">
        <f t="shared" si="16"/>
        <v>2019138</v>
      </c>
      <c r="M375" s="8">
        <f t="shared" si="17"/>
        <v>138</v>
      </c>
      <c r="N375" s="5">
        <v>1624</v>
      </c>
      <c r="O375" s="5">
        <v>2</v>
      </c>
      <c r="P375" s="5">
        <v>-1</v>
      </c>
      <c r="Q375" s="10">
        <v>0.1</v>
      </c>
      <c r="R375" s="21">
        <v>27.8</v>
      </c>
      <c r="S375" s="21">
        <v>37.700000000000003</v>
      </c>
      <c r="T375" s="21">
        <v>24</v>
      </c>
      <c r="U375" s="32">
        <v>37.6</v>
      </c>
      <c r="V375" s="10">
        <f t="shared" si="18"/>
        <v>37.650000000000006</v>
      </c>
      <c r="W375" s="11">
        <v>1</v>
      </c>
      <c r="X375" s="5">
        <f>0.08+0.24+0.02+0.04</f>
        <v>0.38</v>
      </c>
      <c r="Y375">
        <v>1564.27928044895</v>
      </c>
      <c r="Z375">
        <v>4.2103786007359227</v>
      </c>
      <c r="AA375">
        <v>99.999947037561128</v>
      </c>
      <c r="AB375" s="5"/>
    </row>
    <row r="376" spans="1:28" x14ac:dyDescent="0.25">
      <c r="A376" s="2">
        <v>374</v>
      </c>
      <c r="B376" s="5" t="s">
        <v>57</v>
      </c>
      <c r="C376" s="7" t="s">
        <v>440</v>
      </c>
      <c r="D376" s="5" t="s">
        <v>18</v>
      </c>
      <c r="E376" s="5" t="s">
        <v>19</v>
      </c>
      <c r="F376" s="5">
        <v>19</v>
      </c>
      <c r="G376" s="5">
        <v>1</v>
      </c>
      <c r="H376" s="5"/>
      <c r="I376" s="5"/>
      <c r="J376" s="6">
        <v>2019</v>
      </c>
      <c r="K376" s="7">
        <v>43603</v>
      </c>
      <c r="L376" s="7" t="str">
        <f t="shared" si="16"/>
        <v>2019138</v>
      </c>
      <c r="M376" s="8">
        <f t="shared" si="17"/>
        <v>138</v>
      </c>
      <c r="N376" s="5">
        <v>1639</v>
      </c>
      <c r="O376" s="5">
        <v>3</v>
      </c>
      <c r="P376" s="5">
        <v>-1</v>
      </c>
      <c r="Q376" s="10">
        <v>0.01</v>
      </c>
      <c r="R376" s="21">
        <v>28</v>
      </c>
      <c r="S376" s="21">
        <v>37.799999999999997</v>
      </c>
      <c r="T376" s="21">
        <v>24</v>
      </c>
      <c r="U376" s="32">
        <v>37.700000000000003</v>
      </c>
      <c r="V376" s="10">
        <f t="shared" si="18"/>
        <v>37.724025307335204</v>
      </c>
      <c r="W376" s="11">
        <v>1</v>
      </c>
      <c r="X376" s="5">
        <f>0.08+0.24+0.02+0.04</f>
        <v>0.38</v>
      </c>
      <c r="Y376">
        <v>1572.776129905013</v>
      </c>
      <c r="Z376">
        <v>4.166908326028663</v>
      </c>
      <c r="AA376">
        <v>99.999911994307922</v>
      </c>
      <c r="AB376" s="5"/>
    </row>
    <row r="379" spans="1:28" x14ac:dyDescent="0.25">
      <c r="B379" s="1"/>
      <c r="C379" s="1"/>
      <c r="D379" s="1"/>
      <c r="E379" s="1"/>
      <c r="F379" s="1"/>
      <c r="G379" s="1"/>
      <c r="H379" s="1"/>
      <c r="I379" s="1"/>
      <c r="J379" s="45"/>
      <c r="K379" s="1"/>
      <c r="L379" s="1"/>
      <c r="M379" s="1"/>
      <c r="N379" s="25" t="s">
        <v>441</v>
      </c>
      <c r="O379" s="10">
        <f t="shared" ref="O379:AA379" si="20">STDEV(O3:O376)</f>
        <v>1.4245063071442097</v>
      </c>
      <c r="P379" s="10">
        <f t="shared" si="20"/>
        <v>0.79788127489242389</v>
      </c>
      <c r="Q379" s="10">
        <f t="shared" si="20"/>
        <v>6.2729289350791334E-2</v>
      </c>
      <c r="R379" s="10">
        <f t="shared" si="20"/>
        <v>1.6563160599860993</v>
      </c>
      <c r="S379" s="10">
        <f t="shared" si="20"/>
        <v>2.6891866121138288</v>
      </c>
      <c r="T379" s="10">
        <f t="shared" si="20"/>
        <v>12.468225035349031</v>
      </c>
      <c r="U379" s="10">
        <f t="shared" si="20"/>
        <v>3.0298024239669989</v>
      </c>
      <c r="V379" s="10">
        <f t="shared" si="20"/>
        <v>2.8967084850492677</v>
      </c>
      <c r="W379" s="10">
        <f t="shared" si="20"/>
        <v>0.62174795143857786</v>
      </c>
      <c r="X379" s="10">
        <f t="shared" si="20"/>
        <v>0.17756751066203635</v>
      </c>
      <c r="Y379" s="10">
        <f t="shared" si="20"/>
        <v>426.25087820681017</v>
      </c>
      <c r="Z379" s="10">
        <f t="shared" si="20"/>
        <v>0.86956697259242677</v>
      </c>
      <c r="AA379" s="10">
        <f t="shared" si="20"/>
        <v>17.850107928439265</v>
      </c>
      <c r="AB379" s="1"/>
    </row>
    <row r="380" spans="1:28" x14ac:dyDescent="0.25">
      <c r="N380" s="25" t="s">
        <v>442</v>
      </c>
      <c r="O380" s="10">
        <f t="shared" ref="O380:AA380" si="21">MAX(O3:O376)</f>
        <v>4</v>
      </c>
      <c r="P380" s="10">
        <f t="shared" si="21"/>
        <v>2</v>
      </c>
      <c r="Q380" s="10">
        <f t="shared" si="21"/>
        <v>0.4</v>
      </c>
      <c r="R380" s="10">
        <f t="shared" si="21"/>
        <v>35.799999999999997</v>
      </c>
      <c r="S380" s="10">
        <f t="shared" si="21"/>
        <v>39.299999999999997</v>
      </c>
      <c r="T380" s="10">
        <f t="shared" si="21"/>
        <v>72.5</v>
      </c>
      <c r="U380" s="10">
        <f t="shared" si="21"/>
        <v>45</v>
      </c>
      <c r="V380" s="10">
        <f t="shared" si="21"/>
        <v>40.622087480032434</v>
      </c>
      <c r="W380" s="10">
        <f t="shared" si="21"/>
        <v>4</v>
      </c>
      <c r="X380" s="10">
        <f t="shared" si="21"/>
        <v>0.97</v>
      </c>
      <c r="Y380" s="10">
        <f t="shared" si="21"/>
        <v>2841.4882451455069</v>
      </c>
      <c r="Z380" s="10">
        <f t="shared" si="21"/>
        <v>5.7700704572669261</v>
      </c>
      <c r="AA380" s="10">
        <f t="shared" si="21"/>
        <v>100</v>
      </c>
    </row>
    <row r="381" spans="1:28" x14ac:dyDescent="0.25">
      <c r="B381" s="1"/>
      <c r="C381" s="1"/>
      <c r="D381" s="1"/>
      <c r="E381" s="1"/>
      <c r="F381" s="1"/>
      <c r="G381" s="1"/>
      <c r="H381" s="1"/>
      <c r="I381" s="1"/>
      <c r="J381" s="45"/>
      <c r="K381" s="1"/>
      <c r="L381" s="1"/>
      <c r="M381" s="1"/>
      <c r="N381" s="25" t="s">
        <v>443</v>
      </c>
      <c r="O381" s="10">
        <f t="shared" ref="O381:AA381" si="22">AVERAGE(O3:O376)</f>
        <v>2.1871657754010694</v>
      </c>
      <c r="P381" s="10">
        <f t="shared" si="22"/>
        <v>-1.2165775401069518</v>
      </c>
      <c r="Q381" s="10">
        <f t="shared" si="22"/>
        <v>4.9508021390374253E-2</v>
      </c>
      <c r="R381" s="10">
        <f t="shared" si="22"/>
        <v>26.572727272727271</v>
      </c>
      <c r="S381" s="10">
        <f t="shared" si="22"/>
        <v>34.047860962566844</v>
      </c>
      <c r="T381" s="10">
        <f t="shared" si="22"/>
        <v>36.334491978609655</v>
      </c>
      <c r="U381" s="10">
        <f t="shared" si="22"/>
        <v>34.014705882352928</v>
      </c>
      <c r="V381" s="10">
        <f t="shared" si="22"/>
        <v>33.987625884740879</v>
      </c>
      <c r="W381" s="10">
        <f t="shared" si="22"/>
        <v>1.3721925133689825</v>
      </c>
      <c r="X381" s="10">
        <f t="shared" si="22"/>
        <v>0.3908395721925127</v>
      </c>
      <c r="Y381" s="10">
        <f t="shared" si="22"/>
        <v>1882.5021707885433</v>
      </c>
      <c r="Z381" s="10">
        <f t="shared" si="22"/>
        <v>2.957955207697724</v>
      </c>
      <c r="AA381" s="10">
        <f t="shared" si="22"/>
        <v>91.976731701710818</v>
      </c>
      <c r="AB381" s="1"/>
    </row>
    <row r="382" spans="1:28" x14ac:dyDescent="0.25">
      <c r="B382" s="1"/>
      <c r="C382" s="1"/>
      <c r="D382" s="1"/>
      <c r="E382" s="1"/>
      <c r="F382" s="1"/>
      <c r="G382" s="1"/>
      <c r="H382" s="1"/>
      <c r="I382" s="1"/>
      <c r="J382" s="45"/>
      <c r="K382" s="1"/>
      <c r="L382" s="1"/>
      <c r="M382" s="1"/>
      <c r="N382" s="25" t="s">
        <v>444</v>
      </c>
      <c r="O382" s="10">
        <f t="shared" ref="O382:AA382" si="23">MIN(O3:O376)</f>
        <v>-3</v>
      </c>
      <c r="P382" s="10">
        <f t="shared" si="23"/>
        <v>-2</v>
      </c>
      <c r="Q382" s="10">
        <f t="shared" si="23"/>
        <v>0</v>
      </c>
      <c r="R382" s="10">
        <f t="shared" si="23"/>
        <v>23</v>
      </c>
      <c r="S382" s="10">
        <f t="shared" si="23"/>
        <v>25.8</v>
      </c>
      <c r="T382" s="10">
        <f t="shared" si="23"/>
        <v>12.6</v>
      </c>
      <c r="U382" s="10">
        <f t="shared" si="23"/>
        <v>20.5</v>
      </c>
      <c r="V382" s="10">
        <f t="shared" si="23"/>
        <v>20.5</v>
      </c>
      <c r="W382" s="10">
        <f t="shared" si="23"/>
        <v>0.7</v>
      </c>
      <c r="X382" s="10">
        <f t="shared" si="23"/>
        <v>0.08</v>
      </c>
      <c r="Y382" s="10">
        <f t="shared" si="23"/>
        <v>834.69212835078815</v>
      </c>
      <c r="Z382" s="10">
        <f t="shared" si="23"/>
        <v>-0.71928105656206276</v>
      </c>
      <c r="AA382" s="10">
        <f t="shared" si="23"/>
        <v>5.0696350749856256</v>
      </c>
      <c r="AB382" s="1"/>
    </row>
    <row r="383" spans="1:28" x14ac:dyDescent="0.25">
      <c r="N383" s="3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76"/>
  <sheetViews>
    <sheetView tabSelected="1" topLeftCell="B175" workbookViewId="0">
      <selection activeCell="L3" sqref="L3"/>
    </sheetView>
  </sheetViews>
  <sheetFormatPr defaultRowHeight="15" x14ac:dyDescent="0.25"/>
  <sheetData>
    <row r="1" spans="1:27" s="46" customFormat="1" ht="90" x14ac:dyDescent="0.25">
      <c r="A1" s="46" t="s">
        <v>446</v>
      </c>
      <c r="B1" s="46" t="s">
        <v>55</v>
      </c>
      <c r="D1" s="46" t="s">
        <v>37</v>
      </c>
      <c r="E1" s="46" t="s">
        <v>421</v>
      </c>
      <c r="F1" s="46" t="s">
        <v>27</v>
      </c>
      <c r="G1" s="46" t="s">
        <v>26</v>
      </c>
      <c r="H1" s="46" t="s">
        <v>36</v>
      </c>
      <c r="I1" s="46" t="s">
        <v>35</v>
      </c>
      <c r="K1" s="46" t="s">
        <v>39</v>
      </c>
      <c r="L1" s="46" t="s">
        <v>422</v>
      </c>
      <c r="M1" s="46" t="s">
        <v>34</v>
      </c>
      <c r="O1" s="46" t="s">
        <v>21</v>
      </c>
      <c r="P1" s="46" t="s">
        <v>22</v>
      </c>
      <c r="Q1" s="46" t="s">
        <v>23</v>
      </c>
      <c r="R1" s="46" t="s">
        <v>31</v>
      </c>
      <c r="S1" s="46" t="s">
        <v>28</v>
      </c>
      <c r="T1" s="46" t="s">
        <v>30</v>
      </c>
      <c r="U1" s="46" t="s">
        <v>29</v>
      </c>
      <c r="V1" s="46" t="s">
        <v>38</v>
      </c>
      <c r="W1" s="46" t="s">
        <v>32</v>
      </c>
      <c r="X1" s="46" t="s">
        <v>33</v>
      </c>
      <c r="Y1" s="46" t="s">
        <v>24</v>
      </c>
      <c r="Z1" s="46" t="s">
        <v>25</v>
      </c>
      <c r="AA1" s="46" t="s">
        <v>427</v>
      </c>
    </row>
    <row r="2" spans="1:27" x14ac:dyDescent="0.25">
      <c r="A2" t="s">
        <v>447</v>
      </c>
      <c r="B2" s="42" t="s">
        <v>56</v>
      </c>
      <c r="C2" s="42" t="s">
        <v>43</v>
      </c>
      <c r="D2" s="42" t="s">
        <v>20</v>
      </c>
      <c r="E2" s="42" t="s">
        <v>0</v>
      </c>
      <c r="F2" s="42" t="s">
        <v>1</v>
      </c>
      <c r="G2" s="42" t="s">
        <v>2</v>
      </c>
      <c r="H2" s="42" t="s">
        <v>3</v>
      </c>
      <c r="I2" s="42" t="s">
        <v>4</v>
      </c>
      <c r="J2" s="42" t="s">
        <v>5</v>
      </c>
      <c r="K2" s="42" t="s">
        <v>40</v>
      </c>
      <c r="L2" s="42" t="s">
        <v>423</v>
      </c>
      <c r="M2" s="42" t="s">
        <v>6</v>
      </c>
      <c r="N2" s="42" t="s">
        <v>7</v>
      </c>
      <c r="O2" s="42" t="s">
        <v>8</v>
      </c>
      <c r="P2" s="42" t="s">
        <v>9</v>
      </c>
      <c r="Q2" s="42" t="s">
        <v>66</v>
      </c>
      <c r="R2" s="42" t="s">
        <v>42</v>
      </c>
      <c r="S2" s="42" t="s">
        <v>10</v>
      </c>
      <c r="T2" s="42" t="s">
        <v>12</v>
      </c>
      <c r="U2" s="42" t="s">
        <v>11</v>
      </c>
      <c r="V2" s="42" t="s">
        <v>13</v>
      </c>
      <c r="W2" s="42" t="s">
        <v>14</v>
      </c>
      <c r="X2" s="42" t="s">
        <v>15</v>
      </c>
      <c r="Y2" s="42" t="s">
        <v>16</v>
      </c>
      <c r="Z2" s="42" t="s">
        <v>17</v>
      </c>
      <c r="AA2" s="42" t="s">
        <v>428</v>
      </c>
    </row>
    <row r="3" spans="1:27" x14ac:dyDescent="0.25">
      <c r="A3">
        <v>105</v>
      </c>
      <c r="B3" t="s">
        <v>57</v>
      </c>
      <c r="C3" t="s">
        <v>150</v>
      </c>
      <c r="D3" t="s">
        <v>18</v>
      </c>
      <c r="E3" t="s">
        <v>19</v>
      </c>
      <c r="F3">
        <v>16</v>
      </c>
      <c r="G3">
        <v>1</v>
      </c>
      <c r="J3">
        <v>2019</v>
      </c>
      <c r="K3">
        <v>43605</v>
      </c>
      <c r="L3" t="s">
        <v>453</v>
      </c>
      <c r="M3">
        <v>140</v>
      </c>
      <c r="N3">
        <v>1700</v>
      </c>
      <c r="O3">
        <v>0</v>
      </c>
      <c r="P3">
        <v>-1</v>
      </c>
      <c r="Q3">
        <v>0</v>
      </c>
      <c r="R3">
        <v>24</v>
      </c>
      <c r="S3">
        <v>32.4</v>
      </c>
      <c r="T3">
        <v>25.6</v>
      </c>
      <c r="U3">
        <v>20.5</v>
      </c>
      <c r="V3" s="41">
        <v>20.5</v>
      </c>
      <c r="W3">
        <v>1</v>
      </c>
      <c r="X3">
        <v>0.62000000000000011</v>
      </c>
      <c r="Y3">
        <v>2.937150068713672</v>
      </c>
      <c r="Z3">
        <v>98.804340327297254</v>
      </c>
    </row>
    <row r="4" spans="1:27" x14ac:dyDescent="0.25">
      <c r="A4">
        <v>296</v>
      </c>
      <c r="B4" t="s">
        <v>57</v>
      </c>
      <c r="C4" t="s">
        <v>342</v>
      </c>
      <c r="D4" t="s">
        <v>18</v>
      </c>
      <c r="E4" t="s">
        <v>19</v>
      </c>
      <c r="F4">
        <v>18</v>
      </c>
      <c r="G4">
        <v>1</v>
      </c>
      <c r="J4">
        <v>2019</v>
      </c>
      <c r="K4">
        <v>43605</v>
      </c>
      <c r="L4" t="s">
        <v>453</v>
      </c>
      <c r="M4">
        <v>140</v>
      </c>
      <c r="N4">
        <v>1146</v>
      </c>
      <c r="O4">
        <v>3</v>
      </c>
      <c r="P4">
        <v>-1</v>
      </c>
      <c r="Q4">
        <v>0</v>
      </c>
      <c r="R4">
        <v>33.799999999999997</v>
      </c>
      <c r="S4">
        <v>37.299999999999997</v>
      </c>
      <c r="T4">
        <v>33.799999999999997</v>
      </c>
      <c r="U4">
        <v>23.3</v>
      </c>
      <c r="V4" s="41">
        <v>23.3</v>
      </c>
      <c r="W4">
        <v>0.7</v>
      </c>
      <c r="X4">
        <v>0.5</v>
      </c>
      <c r="Y4">
        <v>2.9917843260485002</v>
      </c>
      <c r="Z4">
        <v>99.079462652233815</v>
      </c>
    </row>
    <row r="5" spans="1:27" x14ac:dyDescent="0.25">
      <c r="A5">
        <v>221</v>
      </c>
      <c r="B5" t="s">
        <v>57</v>
      </c>
      <c r="C5" t="s">
        <v>267</v>
      </c>
      <c r="D5" t="s">
        <v>18</v>
      </c>
      <c r="E5" t="s">
        <v>19</v>
      </c>
      <c r="F5">
        <v>19</v>
      </c>
      <c r="G5">
        <v>1</v>
      </c>
      <c r="J5">
        <v>2019</v>
      </c>
      <c r="K5">
        <v>43610</v>
      </c>
      <c r="L5" t="s">
        <v>455</v>
      </c>
      <c r="M5">
        <v>145</v>
      </c>
      <c r="N5">
        <v>1009</v>
      </c>
      <c r="O5">
        <v>0</v>
      </c>
      <c r="P5">
        <v>0</v>
      </c>
      <c r="Q5">
        <v>0.05</v>
      </c>
      <c r="R5">
        <v>23.1</v>
      </c>
      <c r="S5">
        <v>25.8</v>
      </c>
      <c r="T5">
        <v>70.3</v>
      </c>
      <c r="U5">
        <v>26.4</v>
      </c>
      <c r="V5" s="41">
        <v>26.151471862576148</v>
      </c>
      <c r="W5">
        <v>0.7</v>
      </c>
      <c r="X5">
        <v>0.67</v>
      </c>
      <c r="Y5">
        <v>3.0088965324392172</v>
      </c>
      <c r="Z5">
        <v>99.153937251615133</v>
      </c>
    </row>
    <row r="6" spans="1:27" x14ac:dyDescent="0.25">
      <c r="A6">
        <v>222</v>
      </c>
      <c r="B6" t="s">
        <v>57</v>
      </c>
      <c r="C6" t="s">
        <v>268</v>
      </c>
      <c r="D6" t="s">
        <v>18</v>
      </c>
      <c r="E6" t="s">
        <v>19</v>
      </c>
      <c r="F6">
        <v>18</v>
      </c>
      <c r="G6">
        <v>1</v>
      </c>
      <c r="J6">
        <v>2019</v>
      </c>
      <c r="K6">
        <v>43610</v>
      </c>
      <c r="L6" t="s">
        <v>455</v>
      </c>
      <c r="M6">
        <v>145</v>
      </c>
      <c r="N6">
        <v>1005</v>
      </c>
      <c r="O6">
        <v>0</v>
      </c>
      <c r="P6">
        <v>0</v>
      </c>
      <c r="Q6">
        <v>0.01</v>
      </c>
      <c r="R6">
        <v>23.3</v>
      </c>
      <c r="S6">
        <v>25.8</v>
      </c>
      <c r="T6">
        <v>69.599999999999994</v>
      </c>
      <c r="U6">
        <v>26.4</v>
      </c>
      <c r="V6" s="41">
        <v>26.255848155988772</v>
      </c>
      <c r="W6">
        <v>2</v>
      </c>
      <c r="X6">
        <v>0.67</v>
      </c>
      <c r="Y6">
        <v>3.1516695159844028</v>
      </c>
      <c r="Z6">
        <v>99.600987469214388</v>
      </c>
    </row>
    <row r="7" spans="1:27" x14ac:dyDescent="0.25">
      <c r="A7">
        <v>224</v>
      </c>
      <c r="B7" t="s">
        <v>57</v>
      </c>
      <c r="C7" t="s">
        <v>270</v>
      </c>
      <c r="D7" t="s">
        <v>18</v>
      </c>
      <c r="E7" t="s">
        <v>19</v>
      </c>
      <c r="F7">
        <v>18</v>
      </c>
      <c r="G7">
        <v>1</v>
      </c>
      <c r="J7">
        <v>2019</v>
      </c>
      <c r="K7">
        <v>43610</v>
      </c>
      <c r="L7" t="s">
        <v>455</v>
      </c>
      <c r="M7">
        <v>145</v>
      </c>
      <c r="N7">
        <v>1015</v>
      </c>
      <c r="O7">
        <v>0</v>
      </c>
      <c r="P7">
        <v>0</v>
      </c>
      <c r="Q7">
        <v>0.04</v>
      </c>
      <c r="R7">
        <v>23</v>
      </c>
      <c r="S7">
        <v>25.9</v>
      </c>
      <c r="T7">
        <v>67.7</v>
      </c>
      <c r="U7">
        <v>26.5</v>
      </c>
      <c r="V7" s="41">
        <v>26.267544467966317</v>
      </c>
      <c r="W7">
        <v>1</v>
      </c>
      <c r="X7">
        <v>0.96</v>
      </c>
      <c r="Y7">
        <v>3.1673382451221821</v>
      </c>
      <c r="Z7">
        <v>99.634546982468308</v>
      </c>
      <c r="AA7" t="s">
        <v>437</v>
      </c>
    </row>
    <row r="8" spans="1:27" x14ac:dyDescent="0.25">
      <c r="A8">
        <v>220</v>
      </c>
      <c r="B8" t="s">
        <v>57</v>
      </c>
      <c r="C8" t="s">
        <v>266</v>
      </c>
      <c r="D8" t="s">
        <v>18</v>
      </c>
      <c r="E8" t="s">
        <v>19</v>
      </c>
      <c r="F8">
        <v>21</v>
      </c>
      <c r="G8">
        <v>1</v>
      </c>
      <c r="J8">
        <v>2019</v>
      </c>
      <c r="K8">
        <v>43610</v>
      </c>
      <c r="L8" t="s">
        <v>455</v>
      </c>
      <c r="M8">
        <v>145</v>
      </c>
      <c r="N8">
        <v>1001</v>
      </c>
      <c r="O8">
        <v>0</v>
      </c>
      <c r="P8">
        <v>0</v>
      </c>
      <c r="Q8">
        <v>0.01</v>
      </c>
      <c r="R8">
        <v>23.2</v>
      </c>
      <c r="S8">
        <v>25.9</v>
      </c>
      <c r="T8">
        <v>68.900000000000006</v>
      </c>
      <c r="U8">
        <v>26.4</v>
      </c>
      <c r="V8" s="41">
        <v>26.279873463323973</v>
      </c>
      <c r="W8">
        <v>1</v>
      </c>
      <c r="X8">
        <v>0.96</v>
      </c>
      <c r="Y8">
        <v>3.0134013250043932</v>
      </c>
      <c r="Z8">
        <v>99.172684119542453</v>
      </c>
      <c r="AA8" t="s">
        <v>437</v>
      </c>
    </row>
    <row r="9" spans="1:27" x14ac:dyDescent="0.25">
      <c r="A9">
        <v>223</v>
      </c>
      <c r="B9" t="s">
        <v>57</v>
      </c>
      <c r="C9" t="s">
        <v>269</v>
      </c>
      <c r="D9" t="s">
        <v>18</v>
      </c>
      <c r="E9" t="s">
        <v>19</v>
      </c>
      <c r="F9">
        <v>18</v>
      </c>
      <c r="G9">
        <v>1</v>
      </c>
      <c r="J9">
        <v>2019</v>
      </c>
      <c r="K9">
        <v>43610</v>
      </c>
      <c r="L9" t="s">
        <v>455</v>
      </c>
      <c r="M9">
        <v>145</v>
      </c>
      <c r="N9">
        <v>1013</v>
      </c>
      <c r="O9">
        <v>0</v>
      </c>
      <c r="P9">
        <v>0</v>
      </c>
      <c r="Q9">
        <v>0.01</v>
      </c>
      <c r="R9">
        <v>23.1</v>
      </c>
      <c r="S9">
        <v>25.9</v>
      </c>
      <c r="T9">
        <v>69.599999999999994</v>
      </c>
      <c r="U9">
        <v>26.4</v>
      </c>
      <c r="V9" s="41">
        <v>26.279873463323973</v>
      </c>
      <c r="W9">
        <v>0.7</v>
      </c>
      <c r="X9">
        <v>0.96</v>
      </c>
      <c r="Y9">
        <v>2.9707579396668549</v>
      </c>
      <c r="Z9">
        <v>98.980567670479445</v>
      </c>
      <c r="AA9" t="s">
        <v>437</v>
      </c>
    </row>
    <row r="10" spans="1:27" x14ac:dyDescent="0.25">
      <c r="A10">
        <v>219</v>
      </c>
      <c r="B10" t="s">
        <v>57</v>
      </c>
      <c r="C10" t="s">
        <v>265</v>
      </c>
      <c r="D10" t="s">
        <v>18</v>
      </c>
      <c r="E10" t="s">
        <v>19</v>
      </c>
      <c r="F10">
        <v>22</v>
      </c>
      <c r="G10">
        <v>1</v>
      </c>
      <c r="J10">
        <v>2019</v>
      </c>
      <c r="K10">
        <v>43610</v>
      </c>
      <c r="L10" t="s">
        <v>455</v>
      </c>
      <c r="M10">
        <v>145</v>
      </c>
      <c r="N10">
        <v>957</v>
      </c>
      <c r="O10">
        <v>0</v>
      </c>
      <c r="P10">
        <v>0</v>
      </c>
      <c r="Q10">
        <v>0</v>
      </c>
      <c r="R10">
        <v>23.7</v>
      </c>
      <c r="S10">
        <v>26.3</v>
      </c>
      <c r="T10">
        <v>72.5</v>
      </c>
      <c r="U10">
        <v>26.5</v>
      </c>
      <c r="V10" s="41">
        <v>26.5</v>
      </c>
      <c r="W10">
        <v>1</v>
      </c>
      <c r="X10">
        <v>0.96</v>
      </c>
      <c r="Y10">
        <v>3.037128025441886</v>
      </c>
      <c r="Z10">
        <v>99.265790399268511</v>
      </c>
      <c r="AA10" t="s">
        <v>437</v>
      </c>
    </row>
    <row r="11" spans="1:27" x14ac:dyDescent="0.25">
      <c r="A11">
        <v>140</v>
      </c>
      <c r="B11" t="s">
        <v>57</v>
      </c>
      <c r="C11" t="s">
        <v>186</v>
      </c>
      <c r="D11" t="s">
        <v>18</v>
      </c>
      <c r="E11" t="s">
        <v>19</v>
      </c>
      <c r="F11">
        <v>24</v>
      </c>
      <c r="G11">
        <v>0</v>
      </c>
      <c r="J11">
        <v>2019</v>
      </c>
      <c r="K11">
        <v>43606</v>
      </c>
      <c r="L11" t="s">
        <v>452</v>
      </c>
      <c r="M11">
        <v>141</v>
      </c>
      <c r="N11">
        <v>1559</v>
      </c>
      <c r="O11">
        <v>0</v>
      </c>
      <c r="P11">
        <v>0</v>
      </c>
      <c r="Q11">
        <v>0.01</v>
      </c>
      <c r="R11">
        <v>33.299999999999997</v>
      </c>
      <c r="S11">
        <v>33.4</v>
      </c>
      <c r="T11">
        <v>27</v>
      </c>
      <c r="U11">
        <v>24.9</v>
      </c>
      <c r="V11" s="41">
        <v>26.942151123492355</v>
      </c>
      <c r="W11">
        <v>2</v>
      </c>
      <c r="X11">
        <v>0.51</v>
      </c>
      <c r="Y11">
        <v>3.445926202080718</v>
      </c>
      <c r="Z11">
        <v>99.936792889694829</v>
      </c>
    </row>
    <row r="12" spans="1:27" x14ac:dyDescent="0.25">
      <c r="A12">
        <v>227</v>
      </c>
      <c r="B12" t="s">
        <v>57</v>
      </c>
      <c r="C12" t="s">
        <v>273</v>
      </c>
      <c r="D12" t="s">
        <v>18</v>
      </c>
      <c r="E12" t="s">
        <v>19</v>
      </c>
      <c r="F12">
        <v>26</v>
      </c>
      <c r="G12">
        <v>1</v>
      </c>
      <c r="J12">
        <v>2019</v>
      </c>
      <c r="K12">
        <v>43610</v>
      </c>
      <c r="L12" t="s">
        <v>455</v>
      </c>
      <c r="M12">
        <v>145</v>
      </c>
      <c r="N12">
        <v>1130</v>
      </c>
      <c r="O12">
        <v>0</v>
      </c>
      <c r="P12">
        <v>0</v>
      </c>
      <c r="Q12">
        <v>0.01</v>
      </c>
      <c r="R12">
        <v>24.3</v>
      </c>
      <c r="S12">
        <v>27.3</v>
      </c>
      <c r="T12">
        <v>71.8</v>
      </c>
      <c r="U12">
        <v>27</v>
      </c>
      <c r="V12" s="41">
        <v>27.072075922005613</v>
      </c>
      <c r="W12">
        <v>2</v>
      </c>
      <c r="X12">
        <v>0.96</v>
      </c>
      <c r="Y12">
        <v>3.3344500877609189</v>
      </c>
      <c r="Z12">
        <v>99.866534611729378</v>
      </c>
      <c r="AA12" t="s">
        <v>437</v>
      </c>
    </row>
    <row r="13" spans="1:27" x14ac:dyDescent="0.25">
      <c r="A13">
        <v>228</v>
      </c>
      <c r="B13" t="s">
        <v>57</v>
      </c>
      <c r="C13" t="s">
        <v>274</v>
      </c>
      <c r="D13" t="s">
        <v>18</v>
      </c>
      <c r="E13" t="s">
        <v>19</v>
      </c>
      <c r="F13">
        <v>19</v>
      </c>
      <c r="G13">
        <v>1</v>
      </c>
      <c r="J13">
        <v>2019</v>
      </c>
      <c r="K13">
        <v>43610</v>
      </c>
      <c r="L13" t="s">
        <v>455</v>
      </c>
      <c r="M13">
        <v>145</v>
      </c>
      <c r="N13">
        <v>1138</v>
      </c>
      <c r="O13">
        <v>0</v>
      </c>
      <c r="P13">
        <v>0</v>
      </c>
      <c r="Q13">
        <v>0.05</v>
      </c>
      <c r="R13">
        <v>24.4</v>
      </c>
      <c r="S13">
        <v>27.3</v>
      </c>
      <c r="T13">
        <v>69.8</v>
      </c>
      <c r="U13">
        <v>27</v>
      </c>
      <c r="V13" s="41">
        <v>27.124264068711931</v>
      </c>
      <c r="W13">
        <v>2</v>
      </c>
      <c r="X13">
        <v>0.67</v>
      </c>
      <c r="Y13">
        <v>3.4653121514160228</v>
      </c>
      <c r="Z13">
        <v>99.944856892473354</v>
      </c>
      <c r="AA13" t="s">
        <v>438</v>
      </c>
    </row>
    <row r="14" spans="1:27" x14ac:dyDescent="0.25">
      <c r="A14">
        <v>230</v>
      </c>
      <c r="B14" t="s">
        <v>57</v>
      </c>
      <c r="C14" t="s">
        <v>276</v>
      </c>
      <c r="D14" t="s">
        <v>18</v>
      </c>
      <c r="E14" t="s">
        <v>19</v>
      </c>
      <c r="F14">
        <v>19</v>
      </c>
      <c r="G14">
        <v>0</v>
      </c>
      <c r="J14">
        <v>2019</v>
      </c>
      <c r="K14">
        <v>43610</v>
      </c>
      <c r="L14" t="s">
        <v>455</v>
      </c>
      <c r="M14">
        <v>145</v>
      </c>
      <c r="N14">
        <v>1152</v>
      </c>
      <c r="O14">
        <v>0</v>
      </c>
      <c r="P14">
        <v>0</v>
      </c>
      <c r="Q14">
        <v>0.01</v>
      </c>
      <c r="R14">
        <v>24.5</v>
      </c>
      <c r="S14">
        <v>27.3</v>
      </c>
      <c r="T14">
        <v>70.5</v>
      </c>
      <c r="U14">
        <v>27.1</v>
      </c>
      <c r="V14" s="41">
        <v>27.14805061467041</v>
      </c>
      <c r="W14">
        <v>2</v>
      </c>
      <c r="X14">
        <v>0.38</v>
      </c>
      <c r="Y14">
        <v>2.6285510946603501</v>
      </c>
      <c r="Z14">
        <v>95.746747339304832</v>
      </c>
    </row>
    <row r="15" spans="1:27" x14ac:dyDescent="0.25">
      <c r="A15">
        <v>231</v>
      </c>
      <c r="B15" t="s">
        <v>57</v>
      </c>
      <c r="C15" t="s">
        <v>277</v>
      </c>
      <c r="D15" t="s">
        <v>18</v>
      </c>
      <c r="E15" t="s">
        <v>19</v>
      </c>
      <c r="F15">
        <v>19</v>
      </c>
      <c r="G15">
        <v>0</v>
      </c>
      <c r="J15">
        <v>2019</v>
      </c>
      <c r="K15">
        <v>43610</v>
      </c>
      <c r="L15" t="s">
        <v>455</v>
      </c>
      <c r="M15">
        <v>145</v>
      </c>
      <c r="N15">
        <v>1146</v>
      </c>
      <c r="O15">
        <v>0</v>
      </c>
      <c r="P15">
        <v>0</v>
      </c>
      <c r="Q15">
        <v>0.01</v>
      </c>
      <c r="R15">
        <v>24.4</v>
      </c>
      <c r="S15">
        <v>27.3</v>
      </c>
      <c r="T15">
        <v>71.099999999999994</v>
      </c>
      <c r="U15">
        <v>27.1</v>
      </c>
      <c r="V15" s="41">
        <v>27.14805061467041</v>
      </c>
      <c r="W15">
        <v>2</v>
      </c>
      <c r="X15">
        <v>0.38</v>
      </c>
      <c r="Y15">
        <v>2.9551554231781081</v>
      </c>
      <c r="Z15">
        <v>98.90163095774615</v>
      </c>
    </row>
    <row r="16" spans="1:27" x14ac:dyDescent="0.25">
      <c r="A16">
        <v>229</v>
      </c>
      <c r="B16" t="s">
        <v>57</v>
      </c>
      <c r="C16" t="s">
        <v>275</v>
      </c>
      <c r="D16" t="s">
        <v>18</v>
      </c>
      <c r="E16" t="s">
        <v>19</v>
      </c>
      <c r="F16">
        <v>25</v>
      </c>
      <c r="G16">
        <v>1</v>
      </c>
      <c r="J16">
        <v>2019</v>
      </c>
      <c r="K16">
        <v>43610</v>
      </c>
      <c r="L16" t="s">
        <v>455</v>
      </c>
      <c r="M16">
        <v>145</v>
      </c>
      <c r="N16">
        <v>1142</v>
      </c>
      <c r="O16">
        <v>0</v>
      </c>
      <c r="P16">
        <v>0</v>
      </c>
      <c r="Q16">
        <v>0</v>
      </c>
      <c r="R16">
        <v>24.5</v>
      </c>
      <c r="S16">
        <v>27.3</v>
      </c>
      <c r="T16">
        <v>71.2</v>
      </c>
      <c r="U16">
        <v>27.2</v>
      </c>
      <c r="V16" s="41">
        <v>27.2</v>
      </c>
      <c r="W16">
        <v>1</v>
      </c>
      <c r="X16">
        <v>0.96</v>
      </c>
      <c r="Y16">
        <v>2.9913233689041951</v>
      </c>
      <c r="Z16">
        <v>99.077383450043399</v>
      </c>
      <c r="AA16" t="s">
        <v>437</v>
      </c>
    </row>
    <row r="17" spans="1:27" x14ac:dyDescent="0.25">
      <c r="A17">
        <v>232</v>
      </c>
      <c r="B17" t="s">
        <v>57</v>
      </c>
      <c r="C17" t="s">
        <v>278</v>
      </c>
      <c r="D17" t="s">
        <v>18</v>
      </c>
      <c r="E17" t="s">
        <v>19</v>
      </c>
      <c r="F17">
        <v>35</v>
      </c>
      <c r="G17">
        <v>0</v>
      </c>
      <c r="J17">
        <v>2019</v>
      </c>
      <c r="K17">
        <v>43610</v>
      </c>
      <c r="L17" t="s">
        <v>455</v>
      </c>
      <c r="M17">
        <v>145</v>
      </c>
      <c r="N17">
        <v>1156</v>
      </c>
      <c r="O17">
        <v>0</v>
      </c>
      <c r="P17">
        <v>0</v>
      </c>
      <c r="Q17">
        <v>0.05</v>
      </c>
      <c r="R17">
        <v>24.6</v>
      </c>
      <c r="S17">
        <v>27.4</v>
      </c>
      <c r="T17">
        <v>70.400000000000006</v>
      </c>
      <c r="U17">
        <v>27.2</v>
      </c>
      <c r="V17" s="41">
        <v>27.282842712474618</v>
      </c>
      <c r="W17">
        <v>2</v>
      </c>
      <c r="X17">
        <v>0.4</v>
      </c>
      <c r="Y17">
        <v>2.891649665521741</v>
      </c>
      <c r="Z17">
        <v>98.526619441423989</v>
      </c>
    </row>
    <row r="18" spans="1:27" x14ac:dyDescent="0.25">
      <c r="A18">
        <v>207</v>
      </c>
      <c r="B18" t="s">
        <v>57</v>
      </c>
      <c r="C18" t="s">
        <v>253</v>
      </c>
      <c r="D18" t="s">
        <v>18</v>
      </c>
      <c r="E18" t="s">
        <v>19</v>
      </c>
      <c r="F18">
        <v>24</v>
      </c>
      <c r="G18">
        <v>0</v>
      </c>
      <c r="J18">
        <v>2019</v>
      </c>
      <c r="K18">
        <v>43610</v>
      </c>
      <c r="L18" t="s">
        <v>455</v>
      </c>
      <c r="M18">
        <v>145</v>
      </c>
      <c r="N18">
        <v>1053</v>
      </c>
      <c r="O18" s="44">
        <v>-3</v>
      </c>
      <c r="P18">
        <v>1</v>
      </c>
      <c r="Q18">
        <v>0.1</v>
      </c>
      <c r="R18">
        <v>23.9</v>
      </c>
      <c r="S18">
        <v>27.3</v>
      </c>
      <c r="T18">
        <v>63.7</v>
      </c>
      <c r="U18">
        <v>27.5</v>
      </c>
      <c r="V18" s="41">
        <v>27.4</v>
      </c>
      <c r="W18">
        <v>1</v>
      </c>
      <c r="X18">
        <v>0.51</v>
      </c>
      <c r="Y18">
        <v>2.9275448323013</v>
      </c>
      <c r="Z18">
        <v>98.749610345916054</v>
      </c>
      <c r="AA18" t="s">
        <v>460</v>
      </c>
    </row>
    <row r="19" spans="1:27" x14ac:dyDescent="0.25">
      <c r="A19">
        <v>225</v>
      </c>
      <c r="B19" t="s">
        <v>57</v>
      </c>
      <c r="C19" t="s">
        <v>271</v>
      </c>
      <c r="D19" t="s">
        <v>18</v>
      </c>
      <c r="E19" t="s">
        <v>19</v>
      </c>
      <c r="F19">
        <v>45</v>
      </c>
      <c r="G19">
        <v>0</v>
      </c>
      <c r="J19">
        <v>2019</v>
      </c>
      <c r="K19">
        <v>43610</v>
      </c>
      <c r="L19" t="s">
        <v>455</v>
      </c>
      <c r="M19">
        <v>145</v>
      </c>
      <c r="N19">
        <v>1124</v>
      </c>
      <c r="O19">
        <v>0</v>
      </c>
      <c r="P19">
        <v>0</v>
      </c>
      <c r="Q19">
        <v>0</v>
      </c>
      <c r="R19">
        <v>24.5</v>
      </c>
      <c r="S19">
        <v>27.9</v>
      </c>
      <c r="T19">
        <v>67.8</v>
      </c>
      <c r="U19">
        <v>27.4</v>
      </c>
      <c r="V19" s="41">
        <v>27.4</v>
      </c>
      <c r="W19">
        <v>2</v>
      </c>
      <c r="X19">
        <v>0.38</v>
      </c>
      <c r="Y19">
        <v>3.1303844725941978</v>
      </c>
      <c r="Z19">
        <v>99.551190986532902</v>
      </c>
    </row>
    <row r="20" spans="1:27" x14ac:dyDescent="0.25">
      <c r="A20">
        <v>206</v>
      </c>
      <c r="B20" t="s">
        <v>57</v>
      </c>
      <c r="C20" t="s">
        <v>252</v>
      </c>
      <c r="D20" t="s">
        <v>18</v>
      </c>
      <c r="E20" t="s">
        <v>19</v>
      </c>
      <c r="F20">
        <v>29</v>
      </c>
      <c r="G20">
        <v>0</v>
      </c>
      <c r="J20">
        <v>2019</v>
      </c>
      <c r="K20">
        <v>43610</v>
      </c>
      <c r="L20" t="s">
        <v>455</v>
      </c>
      <c r="M20">
        <v>145</v>
      </c>
      <c r="N20">
        <v>1051</v>
      </c>
      <c r="O20">
        <v>0</v>
      </c>
      <c r="P20">
        <v>0</v>
      </c>
      <c r="Q20">
        <v>0.15</v>
      </c>
      <c r="R20">
        <v>23.4</v>
      </c>
      <c r="S20">
        <v>27.4</v>
      </c>
      <c r="T20">
        <v>64.7</v>
      </c>
      <c r="U20">
        <v>27.7</v>
      </c>
      <c r="V20" s="41">
        <v>27.534846922834951</v>
      </c>
      <c r="W20">
        <v>2</v>
      </c>
      <c r="X20">
        <v>0.38</v>
      </c>
      <c r="Y20">
        <v>3.2823199792816911</v>
      </c>
      <c r="Z20">
        <v>99.814658638914437</v>
      </c>
    </row>
    <row r="21" spans="1:27" x14ac:dyDescent="0.25">
      <c r="A21">
        <v>226</v>
      </c>
      <c r="B21" t="s">
        <v>57</v>
      </c>
      <c r="C21" t="s">
        <v>272</v>
      </c>
      <c r="D21" t="s">
        <v>18</v>
      </c>
      <c r="E21" t="s">
        <v>19</v>
      </c>
      <c r="F21">
        <v>23</v>
      </c>
      <c r="G21">
        <v>0</v>
      </c>
      <c r="J21">
        <v>2019</v>
      </c>
      <c r="K21">
        <v>43610</v>
      </c>
      <c r="L21" t="s">
        <v>455</v>
      </c>
      <c r="M21">
        <v>145</v>
      </c>
      <c r="N21">
        <v>1127</v>
      </c>
      <c r="O21">
        <v>0</v>
      </c>
      <c r="P21">
        <v>0</v>
      </c>
      <c r="Q21">
        <v>0.03</v>
      </c>
      <c r="R21">
        <v>24.6</v>
      </c>
      <c r="S21">
        <v>27.9</v>
      </c>
      <c r="T21">
        <v>68</v>
      </c>
      <c r="U21">
        <v>27.4</v>
      </c>
      <c r="V21" s="41">
        <v>27.576944683932261</v>
      </c>
      <c r="W21">
        <v>2</v>
      </c>
      <c r="X21">
        <v>0.4</v>
      </c>
      <c r="Y21">
        <v>3.2052494600587411</v>
      </c>
      <c r="Z21">
        <v>99.705874437183951</v>
      </c>
    </row>
    <row r="22" spans="1:27" x14ac:dyDescent="0.25">
      <c r="A22">
        <v>211</v>
      </c>
      <c r="B22" t="s">
        <v>57</v>
      </c>
      <c r="C22" t="s">
        <v>257</v>
      </c>
      <c r="D22" t="s">
        <v>18</v>
      </c>
      <c r="E22" t="s">
        <v>19</v>
      </c>
      <c r="F22">
        <v>20</v>
      </c>
      <c r="G22">
        <v>0</v>
      </c>
      <c r="J22">
        <v>2019</v>
      </c>
      <c r="K22">
        <v>43610</v>
      </c>
      <c r="L22" t="s">
        <v>455</v>
      </c>
      <c r="M22">
        <v>145</v>
      </c>
      <c r="N22">
        <v>1102</v>
      </c>
      <c r="O22">
        <v>0</v>
      </c>
      <c r="P22">
        <v>0</v>
      </c>
      <c r="Q22">
        <v>0.1</v>
      </c>
      <c r="R22">
        <v>24.7</v>
      </c>
      <c r="S22">
        <v>27.5</v>
      </c>
      <c r="T22">
        <v>64.400000000000006</v>
      </c>
      <c r="U22">
        <v>27.9</v>
      </c>
      <c r="V22" s="41">
        <v>27.7</v>
      </c>
      <c r="W22">
        <v>2</v>
      </c>
      <c r="X22">
        <v>0.12</v>
      </c>
      <c r="Y22">
        <v>3.1153897555839909</v>
      </c>
      <c r="Z22">
        <v>99.513004857040301</v>
      </c>
    </row>
    <row r="23" spans="1:27" x14ac:dyDescent="0.25">
      <c r="A23">
        <v>210</v>
      </c>
      <c r="B23" t="s">
        <v>57</v>
      </c>
      <c r="C23" t="s">
        <v>256</v>
      </c>
      <c r="D23" t="s">
        <v>18</v>
      </c>
      <c r="E23" t="s">
        <v>19</v>
      </c>
      <c r="F23">
        <v>20</v>
      </c>
      <c r="G23">
        <v>1</v>
      </c>
      <c r="J23">
        <v>2019</v>
      </c>
      <c r="K23">
        <v>43610</v>
      </c>
      <c r="L23" t="s">
        <v>455</v>
      </c>
      <c r="M23">
        <v>145</v>
      </c>
      <c r="N23">
        <v>1004</v>
      </c>
      <c r="O23">
        <v>0</v>
      </c>
      <c r="P23">
        <v>0</v>
      </c>
      <c r="Q23">
        <v>0.09</v>
      </c>
      <c r="R23">
        <v>23.7</v>
      </c>
      <c r="S23">
        <v>27.6</v>
      </c>
      <c r="T23">
        <v>60</v>
      </c>
      <c r="U23">
        <v>27.9</v>
      </c>
      <c r="V23" s="41">
        <v>27.75395010584846</v>
      </c>
      <c r="W23">
        <v>2</v>
      </c>
      <c r="X23">
        <v>0.35</v>
      </c>
      <c r="Y23">
        <v>2.9782465355739429</v>
      </c>
      <c r="Z23">
        <v>99.016751999824351</v>
      </c>
    </row>
    <row r="24" spans="1:27" x14ac:dyDescent="0.25">
      <c r="A24">
        <v>139</v>
      </c>
      <c r="B24" t="s">
        <v>57</v>
      </c>
      <c r="C24" t="s">
        <v>185</v>
      </c>
      <c r="D24" t="s">
        <v>18</v>
      </c>
      <c r="E24" t="s">
        <v>19</v>
      </c>
      <c r="F24">
        <v>20</v>
      </c>
      <c r="G24">
        <v>1</v>
      </c>
      <c r="J24">
        <v>2019</v>
      </c>
      <c r="K24">
        <v>43606</v>
      </c>
      <c r="L24" t="s">
        <v>452</v>
      </c>
      <c r="M24">
        <v>141</v>
      </c>
      <c r="N24">
        <v>1625</v>
      </c>
      <c r="O24">
        <v>3</v>
      </c>
      <c r="P24">
        <v>-2</v>
      </c>
      <c r="Q24">
        <v>0.02</v>
      </c>
      <c r="R24">
        <v>24.3</v>
      </c>
      <c r="S24">
        <v>32.799999999999997</v>
      </c>
      <c r="T24">
        <v>26.4</v>
      </c>
      <c r="U24">
        <v>25.5</v>
      </c>
      <c r="V24" s="41">
        <v>27.755824058937119</v>
      </c>
      <c r="W24">
        <v>1</v>
      </c>
      <c r="X24">
        <v>0.38</v>
      </c>
      <c r="Y24">
        <v>2.962911017772067</v>
      </c>
      <c r="Z24">
        <v>98.941476322191704</v>
      </c>
    </row>
    <row r="25" spans="1:27" x14ac:dyDescent="0.25">
      <c r="A25">
        <v>216</v>
      </c>
      <c r="B25" t="s">
        <v>57</v>
      </c>
      <c r="C25" t="s">
        <v>262</v>
      </c>
      <c r="D25" t="s">
        <v>18</v>
      </c>
      <c r="E25" t="s">
        <v>19</v>
      </c>
      <c r="F25">
        <v>18</v>
      </c>
      <c r="G25">
        <v>1</v>
      </c>
      <c r="J25">
        <v>2019</v>
      </c>
      <c r="K25">
        <v>43610</v>
      </c>
      <c r="L25" t="s">
        <v>455</v>
      </c>
      <c r="M25">
        <v>145</v>
      </c>
      <c r="N25">
        <v>1034</v>
      </c>
      <c r="O25">
        <v>0</v>
      </c>
      <c r="P25">
        <v>0</v>
      </c>
      <c r="Q25">
        <v>0.1</v>
      </c>
      <c r="R25">
        <v>24.5</v>
      </c>
      <c r="S25">
        <v>27.6</v>
      </c>
      <c r="T25">
        <v>65.900000000000006</v>
      </c>
      <c r="U25">
        <v>28.1</v>
      </c>
      <c r="V25" s="41">
        <v>27.85</v>
      </c>
      <c r="W25">
        <v>1</v>
      </c>
      <c r="X25">
        <v>0.65</v>
      </c>
      <c r="Y25">
        <v>3.7895755451687951</v>
      </c>
      <c r="Z25">
        <v>99.995873878921927</v>
      </c>
    </row>
    <row r="26" spans="1:27" x14ac:dyDescent="0.25">
      <c r="A26">
        <v>215</v>
      </c>
      <c r="B26" t="s">
        <v>57</v>
      </c>
      <c r="C26" t="s">
        <v>261</v>
      </c>
      <c r="D26" t="s">
        <v>18</v>
      </c>
      <c r="E26" t="s">
        <v>19</v>
      </c>
      <c r="F26">
        <v>19</v>
      </c>
      <c r="G26">
        <v>1</v>
      </c>
      <c r="J26">
        <v>2019</v>
      </c>
      <c r="K26">
        <v>43610</v>
      </c>
      <c r="L26" t="s">
        <v>455</v>
      </c>
      <c r="M26">
        <v>145</v>
      </c>
      <c r="N26">
        <v>1027</v>
      </c>
      <c r="O26">
        <v>0</v>
      </c>
      <c r="P26">
        <v>0</v>
      </c>
      <c r="Q26">
        <v>0.01</v>
      </c>
      <c r="R26">
        <v>24.7</v>
      </c>
      <c r="S26">
        <v>27.5</v>
      </c>
      <c r="T26">
        <v>69.400000000000006</v>
      </c>
      <c r="U26">
        <v>28</v>
      </c>
      <c r="V26" s="41">
        <v>27.879873463323978</v>
      </c>
      <c r="W26">
        <v>0.7</v>
      </c>
      <c r="X26">
        <v>0.65</v>
      </c>
      <c r="Y26">
        <v>3.8143645271337312</v>
      </c>
      <c r="Z26">
        <v>99.996701241244438</v>
      </c>
    </row>
    <row r="27" spans="1:27" x14ac:dyDescent="0.25">
      <c r="A27">
        <v>213</v>
      </c>
      <c r="B27" t="s">
        <v>57</v>
      </c>
      <c r="C27" t="s">
        <v>259</v>
      </c>
      <c r="D27" t="s">
        <v>18</v>
      </c>
      <c r="E27" t="s">
        <v>19</v>
      </c>
      <c r="F27">
        <v>18</v>
      </c>
      <c r="G27">
        <v>1</v>
      </c>
      <c r="J27">
        <v>2019</v>
      </c>
      <c r="K27">
        <v>43610</v>
      </c>
      <c r="L27" t="s">
        <v>455</v>
      </c>
      <c r="M27">
        <v>145</v>
      </c>
      <c r="N27">
        <v>1031</v>
      </c>
      <c r="O27">
        <v>0</v>
      </c>
      <c r="P27">
        <v>0</v>
      </c>
      <c r="Q27">
        <v>0.06</v>
      </c>
      <c r="R27">
        <v>24.6</v>
      </c>
      <c r="S27">
        <v>27.6</v>
      </c>
      <c r="T27">
        <v>68.599999999999994</v>
      </c>
      <c r="U27">
        <v>28.1</v>
      </c>
      <c r="V27" s="41">
        <v>27.881754163448146</v>
      </c>
      <c r="W27">
        <v>2</v>
      </c>
      <c r="X27">
        <v>0.65</v>
      </c>
      <c r="Y27">
        <v>3.8338012580275409</v>
      </c>
      <c r="Z27">
        <v>99.997239606938081</v>
      </c>
    </row>
    <row r="28" spans="1:27" x14ac:dyDescent="0.25">
      <c r="A28">
        <v>208</v>
      </c>
      <c r="B28" t="s">
        <v>57</v>
      </c>
      <c r="C28" t="s">
        <v>254</v>
      </c>
      <c r="D28" t="s">
        <v>18</v>
      </c>
      <c r="E28" t="s">
        <v>19</v>
      </c>
      <c r="F28">
        <v>28</v>
      </c>
      <c r="G28">
        <v>0</v>
      </c>
      <c r="J28">
        <v>2019</v>
      </c>
      <c r="K28">
        <v>43610</v>
      </c>
      <c r="L28" t="s">
        <v>455</v>
      </c>
      <c r="M28">
        <v>145</v>
      </c>
      <c r="N28">
        <v>1057</v>
      </c>
      <c r="O28">
        <v>0</v>
      </c>
      <c r="P28">
        <v>0</v>
      </c>
      <c r="Q28">
        <v>0</v>
      </c>
      <c r="R28">
        <v>24.2</v>
      </c>
      <c r="S28">
        <v>27.5</v>
      </c>
      <c r="T28">
        <v>63.8</v>
      </c>
      <c r="U28">
        <v>27.9</v>
      </c>
      <c r="V28" s="41">
        <v>27.9</v>
      </c>
      <c r="W28">
        <v>1</v>
      </c>
      <c r="X28">
        <v>0.38</v>
      </c>
      <c r="Y28">
        <v>3.8679127439880179</v>
      </c>
      <c r="Z28">
        <v>99.997992548729812</v>
      </c>
    </row>
    <row r="29" spans="1:27" x14ac:dyDescent="0.25">
      <c r="A29">
        <v>143</v>
      </c>
      <c r="B29" t="s">
        <v>57</v>
      </c>
      <c r="C29" t="s">
        <v>189</v>
      </c>
      <c r="D29" t="s">
        <v>18</v>
      </c>
      <c r="E29" t="s">
        <v>19</v>
      </c>
      <c r="F29">
        <v>22</v>
      </c>
      <c r="G29">
        <v>0</v>
      </c>
      <c r="J29">
        <v>2019</v>
      </c>
      <c r="K29">
        <v>43606</v>
      </c>
      <c r="L29" t="s">
        <v>452</v>
      </c>
      <c r="M29">
        <v>141</v>
      </c>
      <c r="N29">
        <v>1520</v>
      </c>
      <c r="O29">
        <v>0</v>
      </c>
      <c r="P29">
        <v>0</v>
      </c>
      <c r="Q29">
        <v>0.02</v>
      </c>
      <c r="R29">
        <v>33.5</v>
      </c>
      <c r="S29">
        <v>33.6</v>
      </c>
      <c r="T29">
        <v>26.6</v>
      </c>
      <c r="U29">
        <v>25.4</v>
      </c>
      <c r="V29" s="41">
        <v>27.933939353874571</v>
      </c>
      <c r="W29">
        <v>2.4</v>
      </c>
      <c r="X29">
        <v>0.46</v>
      </c>
      <c r="Y29">
        <v>3.250455923334294</v>
      </c>
      <c r="Z29">
        <v>99.774910866251048</v>
      </c>
      <c r="AA29" t="s">
        <v>434</v>
      </c>
    </row>
    <row r="30" spans="1:27" x14ac:dyDescent="0.25">
      <c r="A30">
        <v>146</v>
      </c>
      <c r="B30" t="s">
        <v>57</v>
      </c>
      <c r="C30" t="s">
        <v>192</v>
      </c>
      <c r="D30" t="s">
        <v>18</v>
      </c>
      <c r="E30" t="s">
        <v>19</v>
      </c>
      <c r="F30">
        <v>20</v>
      </c>
      <c r="G30">
        <v>0</v>
      </c>
      <c r="J30">
        <v>2019</v>
      </c>
      <c r="K30">
        <v>43606</v>
      </c>
      <c r="L30" t="s">
        <v>452</v>
      </c>
      <c r="M30">
        <v>141</v>
      </c>
      <c r="N30">
        <v>1535</v>
      </c>
      <c r="O30">
        <v>3</v>
      </c>
      <c r="P30">
        <v>-2</v>
      </c>
      <c r="Q30">
        <v>0.03</v>
      </c>
      <c r="R30">
        <v>33.4</v>
      </c>
      <c r="S30">
        <v>33.5</v>
      </c>
      <c r="T30">
        <v>27</v>
      </c>
      <c r="U30">
        <v>24.9</v>
      </c>
      <c r="V30" s="41">
        <v>27.943448563634895</v>
      </c>
      <c r="W30">
        <v>2</v>
      </c>
      <c r="X30">
        <v>0.2</v>
      </c>
      <c r="Y30">
        <v>3.1573334743187429</v>
      </c>
      <c r="Z30">
        <v>99.613411463724717</v>
      </c>
    </row>
    <row r="31" spans="1:27" x14ac:dyDescent="0.25">
      <c r="A31">
        <v>212</v>
      </c>
      <c r="B31" t="s">
        <v>57</v>
      </c>
      <c r="C31" t="s">
        <v>258</v>
      </c>
      <c r="D31" t="s">
        <v>18</v>
      </c>
      <c r="E31" t="s">
        <v>19</v>
      </c>
      <c r="F31">
        <v>22</v>
      </c>
      <c r="G31">
        <v>0</v>
      </c>
      <c r="J31">
        <v>2019</v>
      </c>
      <c r="K31">
        <v>43610</v>
      </c>
      <c r="L31" t="s">
        <v>455</v>
      </c>
      <c r="M31">
        <v>145</v>
      </c>
      <c r="N31">
        <v>1108</v>
      </c>
      <c r="O31">
        <v>0</v>
      </c>
      <c r="P31">
        <v>0</v>
      </c>
      <c r="Q31">
        <v>0.1</v>
      </c>
      <c r="R31">
        <v>24.1</v>
      </c>
      <c r="S31">
        <v>27.8</v>
      </c>
      <c r="T31">
        <v>62.7</v>
      </c>
      <c r="U31">
        <v>28.1</v>
      </c>
      <c r="V31" s="41">
        <v>27.950000000000003</v>
      </c>
      <c r="W31">
        <v>2</v>
      </c>
      <c r="X31">
        <v>0.38</v>
      </c>
      <c r="Y31">
        <v>3.7285428765345312</v>
      </c>
      <c r="Z31">
        <v>99.9929561571292</v>
      </c>
    </row>
    <row r="32" spans="1:27" x14ac:dyDescent="0.25">
      <c r="A32">
        <v>209</v>
      </c>
      <c r="B32" t="s">
        <v>57</v>
      </c>
      <c r="C32" t="s">
        <v>255</v>
      </c>
      <c r="D32" t="s">
        <v>18</v>
      </c>
      <c r="E32" t="s">
        <v>19</v>
      </c>
      <c r="F32">
        <v>16</v>
      </c>
      <c r="G32">
        <v>0</v>
      </c>
      <c r="J32">
        <v>2019</v>
      </c>
      <c r="K32">
        <v>43610</v>
      </c>
      <c r="L32" t="s">
        <v>455</v>
      </c>
      <c r="M32">
        <v>145</v>
      </c>
      <c r="N32">
        <v>1059</v>
      </c>
      <c r="O32">
        <v>0</v>
      </c>
      <c r="P32">
        <v>0</v>
      </c>
      <c r="Q32">
        <v>0.01</v>
      </c>
      <c r="R32">
        <v>24.1</v>
      </c>
      <c r="S32">
        <v>27.6</v>
      </c>
      <c r="T32">
        <v>62.1</v>
      </c>
      <c r="U32">
        <v>28.1</v>
      </c>
      <c r="V32" s="41">
        <v>27.97987346332398</v>
      </c>
      <c r="W32">
        <v>2</v>
      </c>
      <c r="X32">
        <v>0.2</v>
      </c>
      <c r="Y32">
        <v>3.4844009052101912</v>
      </c>
      <c r="Z32">
        <v>99.951884475524366</v>
      </c>
    </row>
    <row r="33" spans="1:27" x14ac:dyDescent="0.25">
      <c r="A33">
        <v>214</v>
      </c>
      <c r="B33" t="s">
        <v>57</v>
      </c>
      <c r="C33" t="s">
        <v>260</v>
      </c>
      <c r="D33" t="s">
        <v>18</v>
      </c>
      <c r="E33" t="s">
        <v>19</v>
      </c>
      <c r="F33">
        <v>20</v>
      </c>
      <c r="G33">
        <v>1</v>
      </c>
      <c r="J33">
        <v>2019</v>
      </c>
      <c r="K33">
        <v>43610</v>
      </c>
      <c r="L33" t="s">
        <v>455</v>
      </c>
      <c r="M33">
        <v>145</v>
      </c>
      <c r="N33">
        <v>1025</v>
      </c>
      <c r="O33" s="44">
        <v>-3</v>
      </c>
      <c r="P33">
        <v>1</v>
      </c>
      <c r="Q33">
        <v>0</v>
      </c>
      <c r="R33">
        <v>24.5</v>
      </c>
      <c r="S33">
        <v>27.5</v>
      </c>
      <c r="T33">
        <v>70.099999999999994</v>
      </c>
      <c r="U33">
        <v>28</v>
      </c>
      <c r="V33" s="41">
        <v>28</v>
      </c>
      <c r="W33">
        <v>0.7</v>
      </c>
      <c r="X33">
        <v>0.65</v>
      </c>
      <c r="Y33">
        <v>3.0194852095053419</v>
      </c>
      <c r="Z33">
        <v>99.197450583707166</v>
      </c>
      <c r="AA33" t="s">
        <v>461</v>
      </c>
    </row>
    <row r="34" spans="1:27" x14ac:dyDescent="0.25">
      <c r="A34">
        <v>218</v>
      </c>
      <c r="B34" t="s">
        <v>57</v>
      </c>
      <c r="C34" t="s">
        <v>264</v>
      </c>
      <c r="D34" t="s">
        <v>18</v>
      </c>
      <c r="E34" t="s">
        <v>19</v>
      </c>
      <c r="F34">
        <v>20</v>
      </c>
      <c r="G34">
        <v>1</v>
      </c>
      <c r="J34">
        <v>2019</v>
      </c>
      <c r="K34">
        <v>43610</v>
      </c>
      <c r="L34" t="s">
        <v>455</v>
      </c>
      <c r="M34">
        <v>145</v>
      </c>
      <c r="N34">
        <v>1038</v>
      </c>
      <c r="O34">
        <v>0</v>
      </c>
      <c r="P34">
        <v>0</v>
      </c>
      <c r="Q34">
        <v>0.08</v>
      </c>
      <c r="R34">
        <v>24.9</v>
      </c>
      <c r="S34">
        <v>27.9</v>
      </c>
      <c r="T34">
        <v>65.5</v>
      </c>
      <c r="U34">
        <v>28.3</v>
      </c>
      <c r="V34" s="41">
        <v>28.111145618000172</v>
      </c>
      <c r="W34">
        <v>2</v>
      </c>
      <c r="X34">
        <v>0.67</v>
      </c>
      <c r="Y34">
        <v>3.5358979064534952</v>
      </c>
      <c r="Z34">
        <v>99.967013416664855</v>
      </c>
    </row>
    <row r="35" spans="1:27" x14ac:dyDescent="0.25">
      <c r="A35">
        <v>217</v>
      </c>
      <c r="B35" t="s">
        <v>57</v>
      </c>
      <c r="C35" t="s">
        <v>263</v>
      </c>
      <c r="D35" t="s">
        <v>18</v>
      </c>
      <c r="E35" t="s">
        <v>19</v>
      </c>
      <c r="F35">
        <v>18</v>
      </c>
      <c r="G35">
        <v>1</v>
      </c>
      <c r="J35">
        <v>2019</v>
      </c>
      <c r="K35">
        <v>43610</v>
      </c>
      <c r="L35" t="s">
        <v>455</v>
      </c>
      <c r="M35">
        <v>145</v>
      </c>
      <c r="N35">
        <v>1036</v>
      </c>
      <c r="O35">
        <v>0</v>
      </c>
      <c r="P35">
        <v>0</v>
      </c>
      <c r="Q35">
        <v>0</v>
      </c>
      <c r="R35">
        <v>24.6</v>
      </c>
      <c r="S35">
        <v>27.9</v>
      </c>
      <c r="T35">
        <v>66.5</v>
      </c>
      <c r="U35">
        <v>28.3</v>
      </c>
      <c r="V35" s="41">
        <v>28.3</v>
      </c>
      <c r="W35">
        <v>2</v>
      </c>
      <c r="X35">
        <v>0.39</v>
      </c>
      <c r="Y35">
        <v>3.8654385391733759</v>
      </c>
      <c r="Z35">
        <v>99.997945116173781</v>
      </c>
    </row>
    <row r="36" spans="1:27" x14ac:dyDescent="0.25">
      <c r="A36">
        <v>108</v>
      </c>
      <c r="B36" t="s">
        <v>57</v>
      </c>
      <c r="C36" t="s">
        <v>153</v>
      </c>
      <c r="D36" t="s">
        <v>18</v>
      </c>
      <c r="E36" t="s">
        <v>19</v>
      </c>
      <c r="F36">
        <v>25</v>
      </c>
      <c r="G36">
        <v>1</v>
      </c>
      <c r="J36">
        <v>2019</v>
      </c>
      <c r="K36">
        <v>43605</v>
      </c>
      <c r="L36" t="s">
        <v>453</v>
      </c>
      <c r="M36">
        <v>140</v>
      </c>
      <c r="N36">
        <v>1425</v>
      </c>
      <c r="O36">
        <v>2</v>
      </c>
      <c r="P36">
        <v>-1</v>
      </c>
      <c r="Q36">
        <v>0.02</v>
      </c>
      <c r="R36">
        <v>34.6</v>
      </c>
      <c r="S36">
        <v>34.5</v>
      </c>
      <c r="T36">
        <v>25</v>
      </c>
      <c r="U36">
        <v>25.7</v>
      </c>
      <c r="V36" s="41">
        <v>28.41934955049954</v>
      </c>
      <c r="W36">
        <v>3</v>
      </c>
      <c r="X36">
        <v>0.39</v>
      </c>
      <c r="Y36">
        <v>4.041440441811984</v>
      </c>
      <c r="Z36">
        <v>99.999647370939485</v>
      </c>
      <c r="AA36" t="s">
        <v>431</v>
      </c>
    </row>
    <row r="37" spans="1:27" x14ac:dyDescent="0.25">
      <c r="A37">
        <v>204</v>
      </c>
      <c r="B37" t="s">
        <v>57</v>
      </c>
      <c r="C37" t="s">
        <v>250</v>
      </c>
      <c r="D37" t="s">
        <v>18</v>
      </c>
      <c r="E37" t="s">
        <v>19</v>
      </c>
      <c r="F37">
        <v>23</v>
      </c>
      <c r="G37">
        <v>0</v>
      </c>
      <c r="J37">
        <v>2019</v>
      </c>
      <c r="K37">
        <v>43610</v>
      </c>
      <c r="L37" t="s">
        <v>455</v>
      </c>
      <c r="M37">
        <v>145</v>
      </c>
      <c r="N37">
        <v>1240</v>
      </c>
      <c r="O37">
        <v>0</v>
      </c>
      <c r="P37">
        <v>0</v>
      </c>
      <c r="Q37">
        <v>0.08</v>
      </c>
      <c r="R37">
        <v>24.2</v>
      </c>
      <c r="S37">
        <v>28.1</v>
      </c>
      <c r="T37">
        <v>59</v>
      </c>
      <c r="U37">
        <v>28.9</v>
      </c>
      <c r="V37" s="41">
        <v>28.522291236000338</v>
      </c>
      <c r="W37">
        <v>2</v>
      </c>
      <c r="X37">
        <v>0.38</v>
      </c>
      <c r="Y37">
        <v>3.117053366605294</v>
      </c>
      <c r="Z37">
        <v>99.517373570658734</v>
      </c>
    </row>
    <row r="38" spans="1:27" x14ac:dyDescent="0.25">
      <c r="A38">
        <v>205</v>
      </c>
      <c r="B38" t="s">
        <v>57</v>
      </c>
      <c r="C38" t="s">
        <v>251</v>
      </c>
      <c r="D38" t="s">
        <v>18</v>
      </c>
      <c r="E38" t="s">
        <v>19</v>
      </c>
      <c r="F38">
        <v>24</v>
      </c>
      <c r="G38">
        <v>0</v>
      </c>
      <c r="J38">
        <v>2019</v>
      </c>
      <c r="K38">
        <v>43610</v>
      </c>
      <c r="L38" t="s">
        <v>455</v>
      </c>
      <c r="M38">
        <v>145</v>
      </c>
      <c r="N38">
        <v>1242</v>
      </c>
      <c r="O38">
        <v>0</v>
      </c>
      <c r="P38">
        <v>0</v>
      </c>
      <c r="Q38">
        <v>0.03</v>
      </c>
      <c r="R38">
        <v>24.5</v>
      </c>
      <c r="S38">
        <v>28.5</v>
      </c>
      <c r="T38">
        <v>60.1</v>
      </c>
      <c r="U38">
        <v>29.1</v>
      </c>
      <c r="V38" s="41">
        <v>28.887666379281288</v>
      </c>
      <c r="W38">
        <v>2</v>
      </c>
      <c r="X38">
        <v>0.38</v>
      </c>
      <c r="Y38">
        <v>3.01244614138627</v>
      </c>
      <c r="Z38">
        <v>99.168738344979801</v>
      </c>
    </row>
    <row r="39" spans="1:27" x14ac:dyDescent="0.25">
      <c r="A39">
        <v>330</v>
      </c>
      <c r="B39" t="s">
        <v>57</v>
      </c>
      <c r="C39" t="s">
        <v>376</v>
      </c>
      <c r="D39" t="s">
        <v>18</v>
      </c>
      <c r="E39" t="s">
        <v>19</v>
      </c>
      <c r="F39">
        <v>20</v>
      </c>
      <c r="G39">
        <v>0</v>
      </c>
      <c r="J39">
        <v>2019</v>
      </c>
      <c r="K39">
        <v>43612</v>
      </c>
      <c r="L39" t="s">
        <v>448</v>
      </c>
      <c r="M39">
        <v>147</v>
      </c>
      <c r="N39">
        <v>1000</v>
      </c>
      <c r="O39">
        <v>0</v>
      </c>
      <c r="P39">
        <v>0</v>
      </c>
      <c r="Q39">
        <v>0.04</v>
      </c>
      <c r="R39">
        <v>24.2</v>
      </c>
      <c r="S39">
        <v>29.2</v>
      </c>
      <c r="T39">
        <v>51.6</v>
      </c>
      <c r="U39">
        <v>29.4</v>
      </c>
      <c r="V39" s="41">
        <v>29.322514822655439</v>
      </c>
      <c r="W39">
        <v>2</v>
      </c>
      <c r="X39">
        <v>0.38</v>
      </c>
      <c r="Y39">
        <v>3.573854913617132</v>
      </c>
      <c r="Z39">
        <v>99.975255714242749</v>
      </c>
    </row>
    <row r="40" spans="1:27" x14ac:dyDescent="0.25">
      <c r="A40">
        <v>331</v>
      </c>
      <c r="B40" t="s">
        <v>57</v>
      </c>
      <c r="C40" t="s">
        <v>377</v>
      </c>
      <c r="D40" t="s">
        <v>18</v>
      </c>
      <c r="E40" t="s">
        <v>19</v>
      </c>
      <c r="F40">
        <v>19</v>
      </c>
      <c r="G40">
        <v>1</v>
      </c>
      <c r="J40">
        <v>2019</v>
      </c>
      <c r="K40">
        <v>43612</v>
      </c>
      <c r="L40" t="s">
        <v>448</v>
      </c>
      <c r="M40">
        <v>147</v>
      </c>
      <c r="N40">
        <v>1003</v>
      </c>
      <c r="O40">
        <v>0</v>
      </c>
      <c r="P40">
        <v>0</v>
      </c>
      <c r="Q40">
        <v>0.04</v>
      </c>
      <c r="R40">
        <v>24.3</v>
      </c>
      <c r="S40">
        <v>29.2</v>
      </c>
      <c r="T40">
        <v>51.7</v>
      </c>
      <c r="U40">
        <v>29.4</v>
      </c>
      <c r="V40" s="41">
        <v>29.322514822655439</v>
      </c>
      <c r="W40">
        <v>2</v>
      </c>
      <c r="X40">
        <v>0.5</v>
      </c>
      <c r="Y40">
        <v>3.459830237631357</v>
      </c>
      <c r="Z40">
        <v>99.942675589215966</v>
      </c>
    </row>
    <row r="41" spans="1:27" x14ac:dyDescent="0.25">
      <c r="A41">
        <v>332</v>
      </c>
      <c r="B41" t="s">
        <v>57</v>
      </c>
      <c r="C41" t="s">
        <v>378</v>
      </c>
      <c r="D41" t="s">
        <v>18</v>
      </c>
      <c r="E41" t="s">
        <v>19</v>
      </c>
      <c r="F41">
        <v>19</v>
      </c>
      <c r="G41">
        <v>1</v>
      </c>
      <c r="J41">
        <v>2019</v>
      </c>
      <c r="K41">
        <v>43612</v>
      </c>
      <c r="L41" t="s">
        <v>448</v>
      </c>
      <c r="M41">
        <v>147</v>
      </c>
      <c r="N41">
        <v>1006</v>
      </c>
      <c r="O41">
        <v>0</v>
      </c>
      <c r="P41">
        <v>0</v>
      </c>
      <c r="Q41">
        <v>0.06</v>
      </c>
      <c r="R41">
        <v>24.1</v>
      </c>
      <c r="S41">
        <v>29.3</v>
      </c>
      <c r="T41">
        <v>50.6</v>
      </c>
      <c r="U41">
        <v>29.4</v>
      </c>
      <c r="V41" s="41">
        <v>29.356350832689628</v>
      </c>
      <c r="W41">
        <v>0.7</v>
      </c>
      <c r="X41">
        <v>0.46000000000000008</v>
      </c>
      <c r="Y41">
        <v>3.875717398996775</v>
      </c>
      <c r="Z41">
        <v>99.998135597769434</v>
      </c>
    </row>
    <row r="42" spans="1:27" x14ac:dyDescent="0.25">
      <c r="A42">
        <v>333</v>
      </c>
      <c r="B42" t="s">
        <v>57</v>
      </c>
      <c r="C42" t="s">
        <v>379</v>
      </c>
      <c r="D42" t="s">
        <v>18</v>
      </c>
      <c r="E42" t="s">
        <v>19</v>
      </c>
      <c r="F42">
        <v>16</v>
      </c>
      <c r="G42">
        <v>1</v>
      </c>
      <c r="J42">
        <v>2019</v>
      </c>
      <c r="K42">
        <v>43612</v>
      </c>
      <c r="L42" t="s">
        <v>448</v>
      </c>
      <c r="M42">
        <v>147</v>
      </c>
      <c r="N42">
        <v>1010</v>
      </c>
      <c r="O42">
        <v>0</v>
      </c>
      <c r="P42">
        <v>0</v>
      </c>
      <c r="Q42">
        <v>0.08</v>
      </c>
      <c r="R42">
        <v>24.2</v>
      </c>
      <c r="S42">
        <v>29.2</v>
      </c>
      <c r="T42">
        <v>50</v>
      </c>
      <c r="U42">
        <v>29.5</v>
      </c>
      <c r="V42" s="41">
        <v>29.358359213500126</v>
      </c>
      <c r="W42">
        <v>2</v>
      </c>
      <c r="X42">
        <v>0.96</v>
      </c>
      <c r="Y42">
        <v>2.6737771613462931</v>
      </c>
      <c r="Z42">
        <v>96.394743128305294</v>
      </c>
      <c r="AA42" t="s">
        <v>437</v>
      </c>
    </row>
    <row r="43" spans="1:27" x14ac:dyDescent="0.25">
      <c r="A43">
        <v>203</v>
      </c>
      <c r="B43" t="s">
        <v>57</v>
      </c>
      <c r="C43" t="s">
        <v>249</v>
      </c>
      <c r="D43" t="s">
        <v>18</v>
      </c>
      <c r="E43" t="s">
        <v>19</v>
      </c>
      <c r="F43">
        <v>60</v>
      </c>
      <c r="G43">
        <v>0</v>
      </c>
      <c r="J43">
        <v>2019</v>
      </c>
      <c r="K43">
        <v>43610</v>
      </c>
      <c r="L43" t="s">
        <v>455</v>
      </c>
      <c r="M43">
        <v>145</v>
      </c>
      <c r="N43">
        <v>1234</v>
      </c>
      <c r="O43">
        <v>0</v>
      </c>
      <c r="P43">
        <v>0</v>
      </c>
      <c r="Q43">
        <v>0.1</v>
      </c>
      <c r="R43">
        <v>25.1</v>
      </c>
      <c r="S43">
        <v>29.1</v>
      </c>
      <c r="T43">
        <v>57.4</v>
      </c>
      <c r="U43">
        <v>29.7</v>
      </c>
      <c r="V43" s="41">
        <v>29.4</v>
      </c>
      <c r="W43">
        <v>1</v>
      </c>
      <c r="X43">
        <v>0.38</v>
      </c>
      <c r="Y43">
        <v>2.820363194948865</v>
      </c>
      <c r="Z43">
        <v>97.988158602548438</v>
      </c>
    </row>
    <row r="44" spans="1:27" x14ac:dyDescent="0.25">
      <c r="A44">
        <v>200</v>
      </c>
      <c r="B44" t="s">
        <v>57</v>
      </c>
      <c r="C44" t="s">
        <v>246</v>
      </c>
      <c r="D44" t="s">
        <v>18</v>
      </c>
      <c r="E44" t="s">
        <v>19</v>
      </c>
      <c r="F44">
        <v>22</v>
      </c>
      <c r="G44">
        <v>0</v>
      </c>
      <c r="J44">
        <v>2019</v>
      </c>
      <c r="K44">
        <v>43610</v>
      </c>
      <c r="L44" t="s">
        <v>455</v>
      </c>
      <c r="M44">
        <v>145</v>
      </c>
      <c r="N44">
        <v>1231</v>
      </c>
      <c r="O44">
        <v>0</v>
      </c>
      <c r="P44">
        <v>0</v>
      </c>
      <c r="Q44">
        <v>0.12</v>
      </c>
      <c r="R44">
        <v>25.5</v>
      </c>
      <c r="S44">
        <v>29.9</v>
      </c>
      <c r="T44">
        <v>58.8</v>
      </c>
      <c r="U44">
        <v>29.9</v>
      </c>
      <c r="V44" s="41">
        <v>29.9</v>
      </c>
      <c r="W44">
        <v>2</v>
      </c>
      <c r="X44">
        <v>0.53</v>
      </c>
      <c r="Y44">
        <v>2.719823161023923</v>
      </c>
      <c r="Z44">
        <v>96.97429691583821</v>
      </c>
    </row>
    <row r="45" spans="1:27" x14ac:dyDescent="0.25">
      <c r="A45">
        <v>201</v>
      </c>
      <c r="B45" t="s">
        <v>57</v>
      </c>
      <c r="C45" t="s">
        <v>247</v>
      </c>
      <c r="D45" t="s">
        <v>18</v>
      </c>
      <c r="E45" t="s">
        <v>19</v>
      </c>
      <c r="F45">
        <v>25</v>
      </c>
      <c r="G45">
        <v>0</v>
      </c>
      <c r="J45">
        <v>2019</v>
      </c>
      <c r="K45">
        <v>43610</v>
      </c>
      <c r="L45" t="s">
        <v>455</v>
      </c>
      <c r="M45">
        <v>145</v>
      </c>
      <c r="N45">
        <v>1144</v>
      </c>
      <c r="O45">
        <v>0</v>
      </c>
      <c r="P45">
        <v>0</v>
      </c>
      <c r="Q45">
        <v>0.01</v>
      </c>
      <c r="R45">
        <v>26</v>
      </c>
      <c r="S45">
        <v>29.9</v>
      </c>
      <c r="T45">
        <v>57.7</v>
      </c>
      <c r="U45">
        <v>30</v>
      </c>
      <c r="V45" s="41">
        <v>29.975974692664796</v>
      </c>
      <c r="W45">
        <v>2</v>
      </c>
      <c r="X45">
        <v>0.2</v>
      </c>
      <c r="Y45">
        <v>3.1432571643311271</v>
      </c>
      <c r="Z45">
        <v>99.581903787388939</v>
      </c>
    </row>
    <row r="46" spans="1:27" x14ac:dyDescent="0.25">
      <c r="A46">
        <v>249</v>
      </c>
      <c r="B46" t="s">
        <v>57</v>
      </c>
      <c r="C46" t="s">
        <v>295</v>
      </c>
      <c r="D46" t="s">
        <v>18</v>
      </c>
      <c r="E46" t="s">
        <v>19</v>
      </c>
      <c r="F46">
        <v>24</v>
      </c>
      <c r="G46">
        <v>0</v>
      </c>
      <c r="J46">
        <v>2019</v>
      </c>
      <c r="K46">
        <v>43608</v>
      </c>
      <c r="L46" t="s">
        <v>449</v>
      </c>
      <c r="M46">
        <v>143</v>
      </c>
      <c r="N46">
        <v>1459</v>
      </c>
      <c r="O46">
        <v>4</v>
      </c>
      <c r="P46">
        <v>-2</v>
      </c>
      <c r="Q46">
        <v>0.01</v>
      </c>
      <c r="R46">
        <v>27.9</v>
      </c>
      <c r="S46">
        <v>37.4</v>
      </c>
      <c r="T46">
        <v>23.4</v>
      </c>
      <c r="U46">
        <v>27.7</v>
      </c>
      <c r="V46" s="41">
        <v>30.030454811514804</v>
      </c>
      <c r="W46">
        <v>2</v>
      </c>
      <c r="X46">
        <v>0.38</v>
      </c>
      <c r="Y46">
        <v>3.0891459299648392</v>
      </c>
      <c r="Z46">
        <v>99.439501724471938</v>
      </c>
    </row>
    <row r="47" spans="1:27" x14ac:dyDescent="0.25">
      <c r="A47">
        <v>202</v>
      </c>
      <c r="B47" t="s">
        <v>57</v>
      </c>
      <c r="C47" t="s">
        <v>248</v>
      </c>
      <c r="D47" t="s">
        <v>18</v>
      </c>
      <c r="E47" t="s">
        <v>19</v>
      </c>
      <c r="F47">
        <v>20</v>
      </c>
      <c r="G47">
        <v>0</v>
      </c>
      <c r="J47">
        <v>2019</v>
      </c>
      <c r="K47">
        <v>43610</v>
      </c>
      <c r="L47" t="s">
        <v>455</v>
      </c>
      <c r="M47">
        <v>145</v>
      </c>
      <c r="N47">
        <v>1228</v>
      </c>
      <c r="O47">
        <v>0</v>
      </c>
      <c r="P47">
        <v>0</v>
      </c>
      <c r="Q47">
        <v>0.04</v>
      </c>
      <c r="R47">
        <v>25.9</v>
      </c>
      <c r="S47">
        <v>30.3</v>
      </c>
      <c r="T47">
        <v>58.3</v>
      </c>
      <c r="U47">
        <v>29.9</v>
      </c>
      <c r="V47" s="41">
        <v>30.054970354689114</v>
      </c>
      <c r="W47">
        <v>1</v>
      </c>
      <c r="X47">
        <v>0.38</v>
      </c>
      <c r="Y47">
        <v>3.2130275858535788</v>
      </c>
      <c r="Z47">
        <v>99.718916629300011</v>
      </c>
    </row>
    <row r="48" spans="1:27" x14ac:dyDescent="0.25">
      <c r="A48">
        <v>147</v>
      </c>
      <c r="B48" t="s">
        <v>57</v>
      </c>
      <c r="C48" t="s">
        <v>193</v>
      </c>
      <c r="D48" t="s">
        <v>18</v>
      </c>
      <c r="E48" t="s">
        <v>19</v>
      </c>
      <c r="F48">
        <v>19</v>
      </c>
      <c r="G48">
        <v>1</v>
      </c>
      <c r="J48">
        <v>2019</v>
      </c>
      <c r="K48">
        <v>43612</v>
      </c>
      <c r="L48" t="s">
        <v>448</v>
      </c>
      <c r="M48">
        <v>147</v>
      </c>
      <c r="N48">
        <v>1022</v>
      </c>
      <c r="O48">
        <v>0</v>
      </c>
      <c r="P48">
        <v>0</v>
      </c>
      <c r="Q48">
        <v>0.03</v>
      </c>
      <c r="R48">
        <v>25.3</v>
      </c>
      <c r="S48">
        <v>30.2</v>
      </c>
      <c r="T48">
        <v>56.7</v>
      </c>
      <c r="U48">
        <v>30.5</v>
      </c>
      <c r="V48" s="41">
        <v>30.393833189640642</v>
      </c>
      <c r="W48">
        <v>2</v>
      </c>
      <c r="X48">
        <v>0.5</v>
      </c>
      <c r="Y48">
        <v>3.315659159442355</v>
      </c>
      <c r="Z48">
        <v>99.849536500740214</v>
      </c>
    </row>
    <row r="49" spans="1:27" x14ac:dyDescent="0.25">
      <c r="A49">
        <v>148</v>
      </c>
      <c r="B49" t="s">
        <v>57</v>
      </c>
      <c r="C49" t="s">
        <v>194</v>
      </c>
      <c r="D49" t="s">
        <v>18</v>
      </c>
      <c r="E49" t="s">
        <v>19</v>
      </c>
      <c r="F49">
        <v>19</v>
      </c>
      <c r="G49">
        <v>1</v>
      </c>
      <c r="J49">
        <v>2019</v>
      </c>
      <c r="K49">
        <v>43612</v>
      </c>
      <c r="L49" t="s">
        <v>448</v>
      </c>
      <c r="M49">
        <v>147</v>
      </c>
      <c r="N49">
        <v>1025</v>
      </c>
      <c r="O49">
        <v>0</v>
      </c>
      <c r="P49">
        <v>0</v>
      </c>
      <c r="Q49">
        <v>0.02</v>
      </c>
      <c r="R49">
        <v>25</v>
      </c>
      <c r="S49">
        <v>30.3</v>
      </c>
      <c r="T49">
        <v>53.6</v>
      </c>
      <c r="U49">
        <v>30.5</v>
      </c>
      <c r="V49" s="41">
        <v>30.438196601125014</v>
      </c>
      <c r="W49">
        <v>1</v>
      </c>
      <c r="X49">
        <v>0.5</v>
      </c>
      <c r="Y49">
        <v>3.260643831387064</v>
      </c>
      <c r="Z49">
        <v>99.788358175457276</v>
      </c>
    </row>
    <row r="50" spans="1:27" x14ac:dyDescent="0.25">
      <c r="A50">
        <v>149</v>
      </c>
      <c r="B50" t="s">
        <v>57</v>
      </c>
      <c r="C50" t="s">
        <v>195</v>
      </c>
      <c r="D50" t="s">
        <v>18</v>
      </c>
      <c r="E50" t="s">
        <v>19</v>
      </c>
      <c r="F50">
        <v>19</v>
      </c>
      <c r="G50">
        <v>1</v>
      </c>
      <c r="J50">
        <v>2019</v>
      </c>
      <c r="K50">
        <v>43612</v>
      </c>
      <c r="L50" t="s">
        <v>448</v>
      </c>
      <c r="M50">
        <v>147</v>
      </c>
      <c r="N50">
        <v>1029</v>
      </c>
      <c r="O50">
        <v>0</v>
      </c>
      <c r="P50">
        <v>0</v>
      </c>
      <c r="Q50">
        <v>0.08</v>
      </c>
      <c r="R50">
        <v>25.1</v>
      </c>
      <c r="S50">
        <v>30.4</v>
      </c>
      <c r="T50">
        <v>51.3</v>
      </c>
      <c r="U50">
        <v>30.6</v>
      </c>
      <c r="V50" s="41">
        <v>30.505572809000085</v>
      </c>
      <c r="W50">
        <v>1</v>
      </c>
      <c r="X50">
        <v>0.65</v>
      </c>
      <c r="Y50">
        <v>3.1365615108597402</v>
      </c>
      <c r="Z50">
        <v>99.566161079613295</v>
      </c>
    </row>
    <row r="51" spans="1:27" x14ac:dyDescent="0.25">
      <c r="A51">
        <v>151</v>
      </c>
      <c r="B51" t="s">
        <v>57</v>
      </c>
      <c r="C51" t="s">
        <v>197</v>
      </c>
      <c r="D51" t="s">
        <v>18</v>
      </c>
      <c r="E51" t="s">
        <v>19</v>
      </c>
      <c r="F51">
        <v>24</v>
      </c>
      <c r="G51">
        <v>1</v>
      </c>
      <c r="J51">
        <v>2019</v>
      </c>
      <c r="K51">
        <v>43612</v>
      </c>
      <c r="L51" t="s">
        <v>448</v>
      </c>
      <c r="M51">
        <v>147</v>
      </c>
      <c r="N51">
        <v>1032</v>
      </c>
      <c r="O51">
        <v>0</v>
      </c>
      <c r="P51">
        <v>0</v>
      </c>
      <c r="Q51">
        <v>0.08</v>
      </c>
      <c r="R51">
        <v>24.9</v>
      </c>
      <c r="S51">
        <v>30.5</v>
      </c>
      <c r="T51">
        <v>47.5</v>
      </c>
      <c r="U51">
        <v>30.8</v>
      </c>
      <c r="V51" s="41">
        <v>30.65835921350013</v>
      </c>
      <c r="W51">
        <v>1</v>
      </c>
      <c r="X51">
        <v>0.4</v>
      </c>
      <c r="Y51">
        <v>2.9737188686430001</v>
      </c>
      <c r="Z51">
        <v>98.995004242418645</v>
      </c>
    </row>
    <row r="52" spans="1:27" x14ac:dyDescent="0.25">
      <c r="A52">
        <v>155</v>
      </c>
      <c r="B52" t="s">
        <v>57</v>
      </c>
      <c r="C52" t="s">
        <v>201</v>
      </c>
      <c r="D52" t="s">
        <v>18</v>
      </c>
      <c r="E52" t="s">
        <v>19</v>
      </c>
      <c r="F52">
        <v>27</v>
      </c>
      <c r="G52">
        <v>1</v>
      </c>
      <c r="J52">
        <v>2019</v>
      </c>
      <c r="K52">
        <v>43612</v>
      </c>
      <c r="L52" t="s">
        <v>448</v>
      </c>
      <c r="M52">
        <v>147</v>
      </c>
      <c r="N52">
        <v>1036</v>
      </c>
      <c r="O52">
        <v>0</v>
      </c>
      <c r="P52">
        <v>0</v>
      </c>
      <c r="Q52">
        <v>0.06</v>
      </c>
      <c r="R52">
        <v>25</v>
      </c>
      <c r="S52">
        <v>30.6</v>
      </c>
      <c r="T52">
        <v>47.6</v>
      </c>
      <c r="U52">
        <v>31</v>
      </c>
      <c r="V52" s="41">
        <v>30.825403330758519</v>
      </c>
      <c r="W52">
        <v>1</v>
      </c>
      <c r="X52">
        <v>0.38</v>
      </c>
      <c r="Y52">
        <v>2.9530249592201061</v>
      </c>
      <c r="Z52">
        <v>98.890471380146352</v>
      </c>
    </row>
    <row r="53" spans="1:27" x14ac:dyDescent="0.25">
      <c r="A53">
        <v>153</v>
      </c>
      <c r="B53" t="s">
        <v>57</v>
      </c>
      <c r="C53" t="s">
        <v>199</v>
      </c>
      <c r="D53" t="s">
        <v>18</v>
      </c>
      <c r="E53" t="s">
        <v>19</v>
      </c>
      <c r="F53">
        <v>17</v>
      </c>
      <c r="G53">
        <v>1</v>
      </c>
      <c r="J53">
        <v>2019</v>
      </c>
      <c r="K53">
        <v>43612</v>
      </c>
      <c r="L53" t="s">
        <v>448</v>
      </c>
      <c r="M53">
        <v>147</v>
      </c>
      <c r="N53">
        <v>1033</v>
      </c>
      <c r="O53">
        <v>0</v>
      </c>
      <c r="P53">
        <v>0</v>
      </c>
      <c r="Q53">
        <v>7.0000000000000007E-2</v>
      </c>
      <c r="R53">
        <v>25.3</v>
      </c>
      <c r="S53">
        <v>30.7</v>
      </c>
      <c r="T53">
        <v>49.2</v>
      </c>
      <c r="U53">
        <v>31</v>
      </c>
      <c r="V53" s="41">
        <v>30.863339973465926</v>
      </c>
      <c r="W53">
        <v>1</v>
      </c>
      <c r="X53">
        <v>0.51</v>
      </c>
      <c r="Y53">
        <v>2.7759382169149149</v>
      </c>
      <c r="Z53">
        <v>97.579996195696978</v>
      </c>
    </row>
    <row r="54" spans="1:27" x14ac:dyDescent="0.25">
      <c r="A54">
        <v>341</v>
      </c>
      <c r="B54" t="s">
        <v>57</v>
      </c>
      <c r="C54" t="s">
        <v>387</v>
      </c>
      <c r="D54" t="s">
        <v>18</v>
      </c>
      <c r="E54" t="s">
        <v>19</v>
      </c>
      <c r="F54">
        <v>19</v>
      </c>
      <c r="G54">
        <v>0</v>
      </c>
      <c r="J54">
        <v>2019</v>
      </c>
      <c r="K54">
        <v>43612</v>
      </c>
      <c r="L54" t="s">
        <v>448</v>
      </c>
      <c r="M54">
        <v>147</v>
      </c>
      <c r="N54">
        <v>1052</v>
      </c>
      <c r="O54">
        <v>0</v>
      </c>
      <c r="P54">
        <v>0</v>
      </c>
      <c r="Q54">
        <v>0.01</v>
      </c>
      <c r="R54">
        <v>25.6</v>
      </c>
      <c r="S54">
        <v>31.3</v>
      </c>
      <c r="T54">
        <v>47.3</v>
      </c>
      <c r="U54">
        <v>31.8</v>
      </c>
      <c r="V54" s="41">
        <v>31.679873463323979</v>
      </c>
      <c r="W54">
        <v>1</v>
      </c>
      <c r="X54">
        <v>0.38</v>
      </c>
      <c r="Y54">
        <v>2.8194779745977439</v>
      </c>
      <c r="Z54">
        <v>97.980599715673307</v>
      </c>
    </row>
    <row r="55" spans="1:27" x14ac:dyDescent="0.25">
      <c r="A55">
        <v>342</v>
      </c>
      <c r="B55" t="s">
        <v>57</v>
      </c>
      <c r="C55" t="s">
        <v>388</v>
      </c>
      <c r="D55" t="s">
        <v>18</v>
      </c>
      <c r="E55" t="s">
        <v>19</v>
      </c>
      <c r="F55">
        <v>19</v>
      </c>
      <c r="G55">
        <v>0</v>
      </c>
      <c r="J55">
        <v>2019</v>
      </c>
      <c r="K55">
        <v>43612</v>
      </c>
      <c r="L55" t="s">
        <v>448</v>
      </c>
      <c r="M55">
        <v>147</v>
      </c>
      <c r="N55">
        <v>1034</v>
      </c>
      <c r="O55">
        <v>0</v>
      </c>
      <c r="P55">
        <v>0</v>
      </c>
      <c r="Q55">
        <v>0.06</v>
      </c>
      <c r="R55">
        <v>25.5</v>
      </c>
      <c r="S55">
        <v>31.5</v>
      </c>
      <c r="T55">
        <v>46.2</v>
      </c>
      <c r="U55">
        <v>31.9</v>
      </c>
      <c r="V55" s="41">
        <v>31.725403330758514</v>
      </c>
      <c r="W55">
        <v>1</v>
      </c>
      <c r="X55">
        <v>0.38</v>
      </c>
      <c r="Y55">
        <v>2.8421980314254989</v>
      </c>
      <c r="Z55">
        <v>98.167569631739639</v>
      </c>
    </row>
    <row r="56" spans="1:27" x14ac:dyDescent="0.25">
      <c r="A56">
        <v>352</v>
      </c>
      <c r="B56" t="s">
        <v>57</v>
      </c>
      <c r="C56" t="s">
        <v>398</v>
      </c>
      <c r="D56" t="s">
        <v>18</v>
      </c>
      <c r="E56" t="s">
        <v>19</v>
      </c>
      <c r="F56">
        <v>21</v>
      </c>
      <c r="G56">
        <v>0</v>
      </c>
      <c r="J56">
        <v>2019</v>
      </c>
      <c r="K56">
        <v>43612</v>
      </c>
      <c r="L56" t="s">
        <v>448</v>
      </c>
      <c r="M56">
        <v>147</v>
      </c>
      <c r="N56">
        <v>1146</v>
      </c>
      <c r="O56">
        <v>3</v>
      </c>
      <c r="P56">
        <v>-2</v>
      </c>
      <c r="Q56">
        <v>0.08</v>
      </c>
      <c r="R56">
        <v>25.5</v>
      </c>
      <c r="S56">
        <v>31</v>
      </c>
      <c r="T56">
        <v>47.3</v>
      </c>
      <c r="U56">
        <v>32.5</v>
      </c>
      <c r="V56" s="41">
        <v>31.791796067500634</v>
      </c>
      <c r="W56">
        <v>1</v>
      </c>
      <c r="X56">
        <v>0.38</v>
      </c>
      <c r="Y56">
        <v>3.1808375255997152</v>
      </c>
      <c r="Z56">
        <v>99.661485580182372</v>
      </c>
    </row>
    <row r="57" spans="1:27" x14ac:dyDescent="0.25">
      <c r="A57">
        <v>92</v>
      </c>
      <c r="B57" t="s">
        <v>57</v>
      </c>
      <c r="C57" t="s">
        <v>138</v>
      </c>
      <c r="D57" t="s">
        <v>18</v>
      </c>
      <c r="E57" t="s">
        <v>19</v>
      </c>
      <c r="F57">
        <v>19</v>
      </c>
      <c r="G57">
        <v>1</v>
      </c>
      <c r="J57">
        <v>2019</v>
      </c>
      <c r="K57">
        <v>43605</v>
      </c>
      <c r="L57" t="s">
        <v>453</v>
      </c>
      <c r="M57">
        <v>140</v>
      </c>
      <c r="N57">
        <v>1556</v>
      </c>
      <c r="O57">
        <v>2</v>
      </c>
      <c r="P57">
        <v>-1</v>
      </c>
      <c r="Q57">
        <v>0.11</v>
      </c>
      <c r="R57">
        <v>24</v>
      </c>
      <c r="S57">
        <v>31.8</v>
      </c>
      <c r="T57">
        <v>29.8</v>
      </c>
      <c r="U57">
        <v>32</v>
      </c>
      <c r="V57" s="41">
        <v>31.897617696340305</v>
      </c>
      <c r="W57">
        <v>1.2</v>
      </c>
      <c r="X57">
        <v>0.7</v>
      </c>
      <c r="Y57">
        <v>2.8345157421606761</v>
      </c>
      <c r="Z57">
        <v>98.10597084052705</v>
      </c>
      <c r="AA57" t="s">
        <v>426</v>
      </c>
    </row>
    <row r="58" spans="1:27" x14ac:dyDescent="0.25">
      <c r="A58">
        <v>93</v>
      </c>
      <c r="B58" t="s">
        <v>57</v>
      </c>
      <c r="C58" t="s">
        <v>139</v>
      </c>
      <c r="D58" t="s">
        <v>18</v>
      </c>
      <c r="E58" t="s">
        <v>19</v>
      </c>
      <c r="F58">
        <v>16</v>
      </c>
      <c r="G58">
        <v>0</v>
      </c>
      <c r="J58">
        <v>2019</v>
      </c>
      <c r="K58">
        <v>43605</v>
      </c>
      <c r="L58" t="s">
        <v>453</v>
      </c>
      <c r="M58">
        <v>140</v>
      </c>
      <c r="N58">
        <v>1551</v>
      </c>
      <c r="O58">
        <v>0</v>
      </c>
      <c r="P58">
        <v>-2</v>
      </c>
      <c r="Q58">
        <v>0.01</v>
      </c>
      <c r="R58">
        <v>24.3</v>
      </c>
      <c r="S58">
        <v>31.9</v>
      </c>
      <c r="T58">
        <v>30.5</v>
      </c>
      <c r="U58">
        <v>32</v>
      </c>
      <c r="V58" s="41">
        <v>31.975974692664792</v>
      </c>
      <c r="W58">
        <v>1</v>
      </c>
      <c r="X58">
        <v>0.08</v>
      </c>
      <c r="Y58">
        <v>3.503993365676195</v>
      </c>
      <c r="Z58">
        <v>99.958251470481457</v>
      </c>
    </row>
    <row r="59" spans="1:27" x14ac:dyDescent="0.25">
      <c r="A59">
        <v>91</v>
      </c>
      <c r="B59" t="s">
        <v>57</v>
      </c>
      <c r="C59" t="s">
        <v>137</v>
      </c>
      <c r="D59" t="s">
        <v>18</v>
      </c>
      <c r="E59" t="s">
        <v>19</v>
      </c>
      <c r="F59">
        <v>31</v>
      </c>
      <c r="G59">
        <v>1</v>
      </c>
      <c r="J59">
        <v>2019</v>
      </c>
      <c r="K59">
        <v>43605</v>
      </c>
      <c r="L59" t="s">
        <v>453</v>
      </c>
      <c r="M59">
        <v>140</v>
      </c>
      <c r="N59">
        <v>1546</v>
      </c>
      <c r="O59">
        <v>0</v>
      </c>
      <c r="P59">
        <v>-1</v>
      </c>
      <c r="Q59">
        <v>0.12</v>
      </c>
      <c r="R59">
        <v>24</v>
      </c>
      <c r="S59">
        <v>32</v>
      </c>
      <c r="T59">
        <v>30</v>
      </c>
      <c r="U59">
        <v>32</v>
      </c>
      <c r="V59" s="41">
        <v>32</v>
      </c>
      <c r="W59">
        <v>2</v>
      </c>
      <c r="X59">
        <v>0.32</v>
      </c>
      <c r="Y59">
        <v>3.0898324758626701</v>
      </c>
      <c r="Z59">
        <v>99.441538061100644</v>
      </c>
    </row>
    <row r="60" spans="1:27" x14ac:dyDescent="0.25">
      <c r="A60">
        <v>103</v>
      </c>
      <c r="B60" t="s">
        <v>57</v>
      </c>
      <c r="C60" t="s">
        <v>166</v>
      </c>
      <c r="D60" t="s">
        <v>18</v>
      </c>
      <c r="E60" t="s">
        <v>19</v>
      </c>
      <c r="F60">
        <v>44</v>
      </c>
      <c r="G60">
        <v>1</v>
      </c>
      <c r="J60">
        <v>2019</v>
      </c>
      <c r="K60">
        <v>43605</v>
      </c>
      <c r="L60" t="s">
        <v>453</v>
      </c>
      <c r="M60">
        <v>140</v>
      </c>
      <c r="N60">
        <v>1630</v>
      </c>
      <c r="O60">
        <v>0</v>
      </c>
      <c r="P60">
        <v>-1</v>
      </c>
      <c r="Q60">
        <v>0.18</v>
      </c>
      <c r="R60">
        <v>24</v>
      </c>
      <c r="S60">
        <v>32</v>
      </c>
      <c r="T60">
        <v>28</v>
      </c>
      <c r="U60">
        <v>32.1</v>
      </c>
      <c r="V60" s="41">
        <v>32.042705098312481</v>
      </c>
      <c r="W60">
        <v>1</v>
      </c>
      <c r="X60">
        <v>0.64000000000000012</v>
      </c>
      <c r="Y60">
        <v>3.106431716399634</v>
      </c>
      <c r="Z60">
        <v>99.488897237765144</v>
      </c>
    </row>
    <row r="61" spans="1:27" x14ac:dyDescent="0.25">
      <c r="A61">
        <v>351</v>
      </c>
      <c r="B61" t="s">
        <v>57</v>
      </c>
      <c r="C61" t="s">
        <v>397</v>
      </c>
      <c r="D61" t="s">
        <v>18</v>
      </c>
      <c r="E61" t="s">
        <v>19</v>
      </c>
      <c r="F61">
        <v>18</v>
      </c>
      <c r="G61">
        <v>0</v>
      </c>
      <c r="J61">
        <v>2019</v>
      </c>
      <c r="K61">
        <v>43612</v>
      </c>
      <c r="L61" t="s">
        <v>448</v>
      </c>
      <c r="M61">
        <v>147</v>
      </c>
      <c r="N61">
        <v>1113</v>
      </c>
      <c r="O61">
        <v>3</v>
      </c>
      <c r="P61">
        <v>-2</v>
      </c>
      <c r="Q61">
        <v>0.06</v>
      </c>
      <c r="R61">
        <v>25.6</v>
      </c>
      <c r="S61">
        <v>32.1</v>
      </c>
      <c r="T61">
        <v>42.3</v>
      </c>
      <c r="U61">
        <v>32</v>
      </c>
      <c r="V61" s="41">
        <v>32.04364916731037</v>
      </c>
      <c r="W61">
        <v>1</v>
      </c>
      <c r="X61">
        <v>0.38</v>
      </c>
      <c r="Y61">
        <v>3.0072767073498938</v>
      </c>
      <c r="Z61">
        <v>99.147110212450741</v>
      </c>
    </row>
    <row r="62" spans="1:27" x14ac:dyDescent="0.25">
      <c r="A62">
        <v>343</v>
      </c>
      <c r="B62" t="s">
        <v>57</v>
      </c>
      <c r="C62" t="s">
        <v>389</v>
      </c>
      <c r="D62" t="s">
        <v>18</v>
      </c>
      <c r="E62" t="s">
        <v>19</v>
      </c>
      <c r="F62">
        <v>21</v>
      </c>
      <c r="G62">
        <v>0</v>
      </c>
      <c r="J62">
        <v>2019</v>
      </c>
      <c r="K62">
        <v>43612</v>
      </c>
      <c r="L62" t="s">
        <v>448</v>
      </c>
      <c r="M62">
        <v>147</v>
      </c>
      <c r="N62">
        <v>1058</v>
      </c>
      <c r="O62">
        <v>0</v>
      </c>
      <c r="P62">
        <v>0</v>
      </c>
      <c r="Q62">
        <v>0.08</v>
      </c>
      <c r="R62">
        <v>25.9</v>
      </c>
      <c r="S62">
        <v>31.8</v>
      </c>
      <c r="T62">
        <v>46.1</v>
      </c>
      <c r="U62">
        <v>32.299999999999997</v>
      </c>
      <c r="V62" s="41">
        <v>32.063932022500211</v>
      </c>
      <c r="W62">
        <v>1</v>
      </c>
      <c r="X62">
        <v>0.38</v>
      </c>
      <c r="Y62">
        <v>3.608911922908467</v>
      </c>
      <c r="Z62">
        <v>99.981161118902421</v>
      </c>
    </row>
    <row r="63" spans="1:27" x14ac:dyDescent="0.25">
      <c r="A63">
        <v>100</v>
      </c>
      <c r="B63" t="s">
        <v>57</v>
      </c>
      <c r="C63" t="s">
        <v>146</v>
      </c>
      <c r="D63" t="s">
        <v>18</v>
      </c>
      <c r="E63" t="s">
        <v>19</v>
      </c>
      <c r="F63">
        <v>44</v>
      </c>
      <c r="G63">
        <v>1</v>
      </c>
      <c r="J63">
        <v>2019</v>
      </c>
      <c r="K63">
        <v>43605</v>
      </c>
      <c r="L63" t="s">
        <v>453</v>
      </c>
      <c r="M63">
        <v>140</v>
      </c>
      <c r="N63">
        <v>1626</v>
      </c>
      <c r="O63">
        <v>0</v>
      </c>
      <c r="P63">
        <v>-1</v>
      </c>
      <c r="Q63">
        <v>0.13</v>
      </c>
      <c r="R63">
        <v>24.1</v>
      </c>
      <c r="S63">
        <v>32</v>
      </c>
      <c r="T63">
        <v>30</v>
      </c>
      <c r="U63">
        <v>32.200000000000003</v>
      </c>
      <c r="V63" s="41">
        <v>32.09345028339942</v>
      </c>
      <c r="W63">
        <v>1.5</v>
      </c>
      <c r="X63">
        <v>0.28999999999999998</v>
      </c>
      <c r="Y63">
        <v>3.6579533854182271</v>
      </c>
      <c r="Z63">
        <v>99.987285446112622</v>
      </c>
      <c r="AA63" t="s">
        <v>430</v>
      </c>
    </row>
    <row r="64" spans="1:27" x14ac:dyDescent="0.25">
      <c r="A64">
        <v>345</v>
      </c>
      <c r="B64" t="s">
        <v>57</v>
      </c>
      <c r="C64" t="s">
        <v>391</v>
      </c>
      <c r="D64" t="s">
        <v>18</v>
      </c>
      <c r="E64" t="s">
        <v>19</v>
      </c>
      <c r="F64">
        <v>19</v>
      </c>
      <c r="G64">
        <v>0</v>
      </c>
      <c r="J64">
        <v>2019</v>
      </c>
      <c r="K64">
        <v>43612</v>
      </c>
      <c r="L64" t="s">
        <v>448</v>
      </c>
      <c r="M64">
        <v>147</v>
      </c>
      <c r="N64">
        <v>1102</v>
      </c>
      <c r="O64">
        <v>3</v>
      </c>
      <c r="P64">
        <v>-2</v>
      </c>
      <c r="Q64">
        <v>0.09</v>
      </c>
      <c r="R64">
        <v>25.5</v>
      </c>
      <c r="S64">
        <v>31.8</v>
      </c>
      <c r="T64">
        <v>42.1</v>
      </c>
      <c r="U64">
        <v>32.4</v>
      </c>
      <c r="V64" s="41">
        <v>32.107900211696915</v>
      </c>
      <c r="W64">
        <v>2</v>
      </c>
      <c r="X64">
        <v>0.64000000000000012</v>
      </c>
      <c r="Y64">
        <v>3.8622540446188771</v>
      </c>
      <c r="Z64">
        <v>99.997882536518745</v>
      </c>
    </row>
    <row r="65" spans="1:26" x14ac:dyDescent="0.25">
      <c r="A65">
        <v>104</v>
      </c>
      <c r="B65" t="s">
        <v>57</v>
      </c>
      <c r="C65" t="s">
        <v>149</v>
      </c>
      <c r="D65" t="s">
        <v>18</v>
      </c>
      <c r="E65" t="s">
        <v>19</v>
      </c>
      <c r="F65">
        <v>18</v>
      </c>
      <c r="G65">
        <v>1</v>
      </c>
      <c r="J65">
        <v>2019</v>
      </c>
      <c r="K65">
        <v>43605</v>
      </c>
      <c r="L65" t="s">
        <v>453</v>
      </c>
      <c r="M65">
        <v>140</v>
      </c>
      <c r="N65">
        <v>1635</v>
      </c>
      <c r="O65">
        <v>0</v>
      </c>
      <c r="P65">
        <v>-1</v>
      </c>
      <c r="Q65">
        <v>0.01</v>
      </c>
      <c r="R65">
        <v>24</v>
      </c>
      <c r="S65">
        <v>32.1</v>
      </c>
      <c r="T65">
        <v>26.6</v>
      </c>
      <c r="U65">
        <v>32.200000000000003</v>
      </c>
      <c r="V65" s="41">
        <v>32.175974692664795</v>
      </c>
      <c r="W65">
        <v>2</v>
      </c>
      <c r="X65">
        <v>0.64000000000000012</v>
      </c>
      <c r="Y65">
        <v>3.5756008534062969</v>
      </c>
      <c r="Z65">
        <v>99.975585483495195</v>
      </c>
    </row>
    <row r="66" spans="1:26" x14ac:dyDescent="0.25">
      <c r="A66">
        <v>102</v>
      </c>
      <c r="B66" t="s">
        <v>57</v>
      </c>
      <c r="C66" t="s">
        <v>148</v>
      </c>
      <c r="D66" t="s">
        <v>18</v>
      </c>
      <c r="E66" t="s">
        <v>19</v>
      </c>
      <c r="F66">
        <v>45</v>
      </c>
      <c r="G66">
        <v>1</v>
      </c>
      <c r="J66">
        <v>2019</v>
      </c>
      <c r="K66">
        <v>43605</v>
      </c>
      <c r="L66" t="s">
        <v>453</v>
      </c>
      <c r="M66">
        <v>140</v>
      </c>
      <c r="N66">
        <v>1640</v>
      </c>
      <c r="O66">
        <v>1</v>
      </c>
      <c r="P66">
        <v>-1</v>
      </c>
      <c r="Q66">
        <v>0.1</v>
      </c>
      <c r="R66">
        <v>24</v>
      </c>
      <c r="S66">
        <v>32.200000000000003</v>
      </c>
      <c r="T66">
        <v>25</v>
      </c>
      <c r="U66">
        <v>32.299999999999997</v>
      </c>
      <c r="V66" s="41">
        <v>32.25</v>
      </c>
      <c r="W66">
        <v>1.2</v>
      </c>
      <c r="X66">
        <v>0.64000000000000012</v>
      </c>
      <c r="Y66">
        <v>3.4909108233647208</v>
      </c>
      <c r="Z66">
        <v>99.954090577598095</v>
      </c>
    </row>
    <row r="67" spans="1:26" x14ac:dyDescent="0.25">
      <c r="A67">
        <v>344</v>
      </c>
      <c r="B67" t="s">
        <v>57</v>
      </c>
      <c r="C67" t="s">
        <v>390</v>
      </c>
      <c r="D67" t="s">
        <v>18</v>
      </c>
      <c r="E67" t="s">
        <v>19</v>
      </c>
      <c r="F67">
        <v>19</v>
      </c>
      <c r="G67">
        <v>0</v>
      </c>
      <c r="J67">
        <v>2019</v>
      </c>
      <c r="K67">
        <v>43612</v>
      </c>
      <c r="L67" t="s">
        <v>448</v>
      </c>
      <c r="M67">
        <v>147</v>
      </c>
      <c r="N67">
        <v>1059</v>
      </c>
      <c r="O67">
        <v>0</v>
      </c>
      <c r="P67">
        <v>0</v>
      </c>
      <c r="Q67">
        <v>0.06</v>
      </c>
      <c r="R67">
        <v>26</v>
      </c>
      <c r="S67">
        <v>32.1</v>
      </c>
      <c r="T67">
        <v>46.9</v>
      </c>
      <c r="U67">
        <v>32.5</v>
      </c>
      <c r="V67" s="41">
        <v>32.325403330758519</v>
      </c>
      <c r="W67">
        <v>2</v>
      </c>
      <c r="X67">
        <v>0.64000000000000012</v>
      </c>
      <c r="Y67">
        <v>3.6045344613720949</v>
      </c>
      <c r="Z67">
        <v>99.980501273462352</v>
      </c>
    </row>
    <row r="68" spans="1:26" x14ac:dyDescent="0.25">
      <c r="A68">
        <v>350</v>
      </c>
      <c r="B68" t="s">
        <v>57</v>
      </c>
      <c r="C68" t="s">
        <v>396</v>
      </c>
      <c r="D68" t="s">
        <v>18</v>
      </c>
      <c r="E68" t="s">
        <v>19</v>
      </c>
      <c r="F68">
        <v>20</v>
      </c>
      <c r="G68">
        <v>0</v>
      </c>
      <c r="J68">
        <v>2019</v>
      </c>
      <c r="K68">
        <v>43612</v>
      </c>
      <c r="L68" t="s">
        <v>448</v>
      </c>
      <c r="M68">
        <v>147</v>
      </c>
      <c r="N68">
        <v>1110</v>
      </c>
      <c r="O68">
        <v>3</v>
      </c>
      <c r="P68">
        <v>-2</v>
      </c>
      <c r="Q68">
        <v>0.06</v>
      </c>
      <c r="R68">
        <v>25.7</v>
      </c>
      <c r="S68">
        <v>32.1</v>
      </c>
      <c r="T68">
        <v>44</v>
      </c>
      <c r="U68">
        <v>32.5</v>
      </c>
      <c r="V68" s="41">
        <v>32.325403330758519</v>
      </c>
      <c r="W68">
        <v>1</v>
      </c>
      <c r="X68">
        <v>0.38</v>
      </c>
      <c r="Y68">
        <v>3.460188836074082</v>
      </c>
      <c r="Z68">
        <v>99.942820603900003</v>
      </c>
    </row>
    <row r="69" spans="1:26" x14ac:dyDescent="0.25">
      <c r="A69">
        <v>101</v>
      </c>
      <c r="B69" t="s">
        <v>57</v>
      </c>
      <c r="C69" t="s">
        <v>147</v>
      </c>
      <c r="D69" t="s">
        <v>18</v>
      </c>
      <c r="E69" t="s">
        <v>19</v>
      </c>
      <c r="F69">
        <v>18</v>
      </c>
      <c r="G69">
        <v>1</v>
      </c>
      <c r="J69">
        <v>2019</v>
      </c>
      <c r="K69">
        <v>43605</v>
      </c>
      <c r="L69" t="s">
        <v>453</v>
      </c>
      <c r="M69">
        <v>140</v>
      </c>
      <c r="N69">
        <v>1645</v>
      </c>
      <c r="O69">
        <v>0</v>
      </c>
      <c r="P69">
        <v>-1</v>
      </c>
      <c r="Q69">
        <v>0.14000000000000001</v>
      </c>
      <c r="R69">
        <v>23.9</v>
      </c>
      <c r="S69">
        <v>32.299999999999997</v>
      </c>
      <c r="T69">
        <v>26.2</v>
      </c>
      <c r="U69">
        <v>32.4</v>
      </c>
      <c r="V69" s="41">
        <v>32.345803989154973</v>
      </c>
      <c r="W69">
        <v>1</v>
      </c>
      <c r="X69">
        <v>0.77000000000000013</v>
      </c>
      <c r="Y69">
        <v>4.138228142797562</v>
      </c>
      <c r="Z69">
        <v>99.999877911495233</v>
      </c>
    </row>
    <row r="70" spans="1:26" x14ac:dyDescent="0.25">
      <c r="A70">
        <v>265</v>
      </c>
      <c r="B70" t="s">
        <v>57</v>
      </c>
      <c r="C70" t="s">
        <v>311</v>
      </c>
      <c r="D70" t="s">
        <v>18</v>
      </c>
      <c r="E70" t="s">
        <v>19</v>
      </c>
      <c r="F70">
        <v>20</v>
      </c>
      <c r="G70">
        <v>1</v>
      </c>
      <c r="J70">
        <v>2019</v>
      </c>
      <c r="K70">
        <v>43605</v>
      </c>
      <c r="L70" t="s">
        <v>453</v>
      </c>
      <c r="M70">
        <v>140</v>
      </c>
      <c r="N70">
        <v>1045</v>
      </c>
      <c r="O70">
        <v>3</v>
      </c>
      <c r="P70">
        <v>-2</v>
      </c>
      <c r="Q70">
        <v>0</v>
      </c>
      <c r="R70">
        <v>25.1</v>
      </c>
      <c r="S70">
        <v>32.299999999999997</v>
      </c>
      <c r="T70">
        <v>37.700000000000003</v>
      </c>
      <c r="U70">
        <v>32.4</v>
      </c>
      <c r="V70" s="41">
        <v>32.4</v>
      </c>
      <c r="W70">
        <v>2</v>
      </c>
      <c r="X70">
        <v>0.4</v>
      </c>
      <c r="Y70">
        <v>2.8943729233847582</v>
      </c>
      <c r="Z70">
        <v>98.544597679648362</v>
      </c>
    </row>
    <row r="71" spans="1:26" x14ac:dyDescent="0.25">
      <c r="A71">
        <v>347</v>
      </c>
      <c r="B71" t="s">
        <v>57</v>
      </c>
      <c r="C71" t="s">
        <v>393</v>
      </c>
      <c r="D71" t="s">
        <v>18</v>
      </c>
      <c r="E71" t="s">
        <v>19</v>
      </c>
      <c r="F71">
        <v>20</v>
      </c>
      <c r="G71">
        <v>0</v>
      </c>
      <c r="J71">
        <v>2019</v>
      </c>
      <c r="K71">
        <v>43612</v>
      </c>
      <c r="L71" t="s">
        <v>448</v>
      </c>
      <c r="M71">
        <v>147</v>
      </c>
      <c r="N71">
        <v>1007</v>
      </c>
      <c r="O71">
        <v>3</v>
      </c>
      <c r="P71">
        <v>-2</v>
      </c>
      <c r="Q71">
        <v>0.03</v>
      </c>
      <c r="R71">
        <v>25.9</v>
      </c>
      <c r="S71">
        <v>32.299999999999997</v>
      </c>
      <c r="T71">
        <v>43.1</v>
      </c>
      <c r="U71">
        <v>32.5</v>
      </c>
      <c r="V71" s="41">
        <v>32.429222126427092</v>
      </c>
      <c r="W71">
        <v>2</v>
      </c>
      <c r="X71">
        <v>0.72000000000000008</v>
      </c>
      <c r="Y71">
        <v>3.6106006225547871</v>
      </c>
      <c r="Z71">
        <v>99.98141019816596</v>
      </c>
    </row>
    <row r="72" spans="1:26" x14ac:dyDescent="0.25">
      <c r="A72">
        <v>346</v>
      </c>
      <c r="B72" t="s">
        <v>57</v>
      </c>
      <c r="C72" t="s">
        <v>392</v>
      </c>
      <c r="D72" t="s">
        <v>18</v>
      </c>
      <c r="E72" t="s">
        <v>19</v>
      </c>
      <c r="F72">
        <v>20</v>
      </c>
      <c r="G72">
        <v>0</v>
      </c>
      <c r="J72">
        <v>2019</v>
      </c>
      <c r="K72">
        <v>43612</v>
      </c>
      <c r="L72" t="s">
        <v>448</v>
      </c>
      <c r="M72">
        <v>147</v>
      </c>
      <c r="N72">
        <v>1104</v>
      </c>
      <c r="O72">
        <v>0</v>
      </c>
      <c r="P72">
        <v>0</v>
      </c>
      <c r="Q72">
        <v>7.0000000000000007E-2</v>
      </c>
      <c r="R72">
        <v>35.799999999999997</v>
      </c>
      <c r="S72">
        <v>32.1</v>
      </c>
      <c r="T72">
        <v>43</v>
      </c>
      <c r="U72">
        <v>32.799999999999997</v>
      </c>
      <c r="V72" s="41">
        <v>32.481126604753825</v>
      </c>
      <c r="W72">
        <v>2</v>
      </c>
      <c r="X72">
        <v>0.64000000000000012</v>
      </c>
      <c r="Y72">
        <v>3.744967200553023</v>
      </c>
      <c r="Z72">
        <v>99.993886690150489</v>
      </c>
    </row>
    <row r="73" spans="1:26" x14ac:dyDescent="0.25">
      <c r="A73">
        <v>267</v>
      </c>
      <c r="B73" t="s">
        <v>57</v>
      </c>
      <c r="C73" t="s">
        <v>313</v>
      </c>
      <c r="D73" t="s">
        <v>18</v>
      </c>
      <c r="E73" t="s">
        <v>19</v>
      </c>
      <c r="F73">
        <v>25</v>
      </c>
      <c r="G73">
        <v>1</v>
      </c>
      <c r="J73">
        <v>2019</v>
      </c>
      <c r="K73">
        <v>43605</v>
      </c>
      <c r="L73" t="s">
        <v>453</v>
      </c>
      <c r="M73">
        <v>140</v>
      </c>
      <c r="N73">
        <v>1039</v>
      </c>
      <c r="O73">
        <v>3</v>
      </c>
      <c r="P73">
        <v>-1</v>
      </c>
      <c r="Q73">
        <v>0</v>
      </c>
      <c r="R73">
        <v>25.2</v>
      </c>
      <c r="S73">
        <v>32.5</v>
      </c>
      <c r="T73">
        <v>36.799999999999997</v>
      </c>
      <c r="U73">
        <v>32.5</v>
      </c>
      <c r="V73" s="41">
        <v>32.5</v>
      </c>
      <c r="W73">
        <v>1.4</v>
      </c>
      <c r="X73">
        <v>0.38</v>
      </c>
      <c r="Y73">
        <v>3.8770485954971301</v>
      </c>
      <c r="Z73">
        <v>99.998159030977561</v>
      </c>
    </row>
    <row r="74" spans="1:26" x14ac:dyDescent="0.25">
      <c r="A74">
        <v>354</v>
      </c>
      <c r="B74" t="s">
        <v>57</v>
      </c>
      <c r="C74" t="s">
        <v>400</v>
      </c>
      <c r="D74" t="s">
        <v>18</v>
      </c>
      <c r="E74" t="s">
        <v>19</v>
      </c>
      <c r="F74">
        <v>22</v>
      </c>
      <c r="G74">
        <v>0</v>
      </c>
      <c r="J74">
        <v>2019</v>
      </c>
      <c r="K74">
        <v>43612</v>
      </c>
      <c r="L74" t="s">
        <v>448</v>
      </c>
      <c r="M74">
        <v>147</v>
      </c>
      <c r="N74">
        <v>1142</v>
      </c>
      <c r="O74">
        <v>3</v>
      </c>
      <c r="P74">
        <v>-2</v>
      </c>
      <c r="Q74">
        <v>0.09</v>
      </c>
      <c r="R74">
        <v>26</v>
      </c>
      <c r="S74">
        <v>32.4</v>
      </c>
      <c r="T74">
        <v>43.2</v>
      </c>
      <c r="U74">
        <v>32.6</v>
      </c>
      <c r="V74" s="41">
        <v>32.502633403898969</v>
      </c>
      <c r="W74">
        <v>1</v>
      </c>
      <c r="X74">
        <v>0.38</v>
      </c>
      <c r="Y74">
        <v>3.948732877336155</v>
      </c>
      <c r="Z74">
        <v>99.999084220165855</v>
      </c>
    </row>
    <row r="75" spans="1:26" x14ac:dyDescent="0.25">
      <c r="A75">
        <v>266</v>
      </c>
      <c r="B75" t="s">
        <v>57</v>
      </c>
      <c r="C75" t="s">
        <v>312</v>
      </c>
      <c r="D75" t="s">
        <v>18</v>
      </c>
      <c r="E75" t="s">
        <v>19</v>
      </c>
      <c r="F75">
        <v>25</v>
      </c>
      <c r="G75">
        <v>1</v>
      </c>
      <c r="J75">
        <v>2019</v>
      </c>
      <c r="K75">
        <v>43605</v>
      </c>
      <c r="L75" t="s">
        <v>453</v>
      </c>
      <c r="M75">
        <v>140</v>
      </c>
      <c r="N75">
        <v>1034</v>
      </c>
      <c r="O75">
        <v>1</v>
      </c>
      <c r="P75">
        <v>-1</v>
      </c>
      <c r="Q75">
        <v>0.01</v>
      </c>
      <c r="R75">
        <v>25.4</v>
      </c>
      <c r="S75">
        <v>32.6</v>
      </c>
      <c r="T75">
        <v>42.3</v>
      </c>
      <c r="U75">
        <v>32.6</v>
      </c>
      <c r="V75" s="41">
        <v>32.599999999999994</v>
      </c>
      <c r="W75">
        <v>2</v>
      </c>
      <c r="X75">
        <v>0.35</v>
      </c>
      <c r="Y75">
        <v>2.9362482526853979</v>
      </c>
      <c r="Z75">
        <v>98.799287033349259</v>
      </c>
    </row>
    <row r="76" spans="1:26" x14ac:dyDescent="0.25">
      <c r="A76">
        <v>264</v>
      </c>
      <c r="B76" t="s">
        <v>57</v>
      </c>
      <c r="C76" t="s">
        <v>310</v>
      </c>
      <c r="D76" t="s">
        <v>18</v>
      </c>
      <c r="E76" t="s">
        <v>19</v>
      </c>
      <c r="F76">
        <v>38</v>
      </c>
      <c r="G76">
        <v>0</v>
      </c>
      <c r="J76">
        <v>2019</v>
      </c>
      <c r="K76">
        <v>43605</v>
      </c>
      <c r="L76" t="s">
        <v>453</v>
      </c>
      <c r="M76">
        <v>140</v>
      </c>
      <c r="N76">
        <v>1028</v>
      </c>
      <c r="O76">
        <v>2</v>
      </c>
      <c r="P76">
        <v>-1</v>
      </c>
      <c r="Q76">
        <v>0</v>
      </c>
      <c r="R76">
        <v>26.2</v>
      </c>
      <c r="S76">
        <v>32.5</v>
      </c>
      <c r="T76">
        <v>45</v>
      </c>
      <c r="U76">
        <v>32.6</v>
      </c>
      <c r="V76" s="41">
        <v>32.6</v>
      </c>
      <c r="W76">
        <v>2</v>
      </c>
      <c r="X76">
        <v>0.38</v>
      </c>
      <c r="Y76">
        <v>2.91583735648556</v>
      </c>
      <c r="Z76">
        <v>98.680142560162068</v>
      </c>
    </row>
    <row r="77" spans="1:26" x14ac:dyDescent="0.25">
      <c r="A77">
        <v>256</v>
      </c>
      <c r="B77" t="s">
        <v>57</v>
      </c>
      <c r="C77" t="s">
        <v>302</v>
      </c>
      <c r="D77" t="s">
        <v>18</v>
      </c>
      <c r="E77" t="s">
        <v>19</v>
      </c>
      <c r="F77">
        <v>18</v>
      </c>
      <c r="G77">
        <v>0</v>
      </c>
      <c r="J77">
        <v>2019</v>
      </c>
      <c r="K77">
        <v>43605</v>
      </c>
      <c r="L77" t="s">
        <v>453</v>
      </c>
      <c r="M77">
        <v>140</v>
      </c>
      <c r="N77">
        <v>1059</v>
      </c>
      <c r="O77">
        <v>4</v>
      </c>
      <c r="P77">
        <v>-1</v>
      </c>
      <c r="Q77">
        <v>0</v>
      </c>
      <c r="R77">
        <v>25</v>
      </c>
      <c r="S77">
        <v>33</v>
      </c>
      <c r="T77">
        <v>30.5</v>
      </c>
      <c r="U77">
        <v>32.700000000000003</v>
      </c>
      <c r="V77" s="41">
        <v>32.700000000000003</v>
      </c>
      <c r="W77">
        <v>2</v>
      </c>
      <c r="X77">
        <v>0.38</v>
      </c>
      <c r="Y77">
        <v>2.8023055778092791</v>
      </c>
      <c r="Z77">
        <v>97.82943320149279</v>
      </c>
    </row>
    <row r="78" spans="1:26" x14ac:dyDescent="0.25">
      <c r="A78">
        <v>257</v>
      </c>
      <c r="B78" t="s">
        <v>57</v>
      </c>
      <c r="C78" t="s">
        <v>303</v>
      </c>
      <c r="D78" t="s">
        <v>18</v>
      </c>
      <c r="E78" t="s">
        <v>19</v>
      </c>
      <c r="F78">
        <v>23</v>
      </c>
      <c r="G78">
        <v>0</v>
      </c>
      <c r="J78">
        <v>2019</v>
      </c>
      <c r="K78">
        <v>43605</v>
      </c>
      <c r="L78" t="s">
        <v>453</v>
      </c>
      <c r="M78">
        <v>140</v>
      </c>
      <c r="N78">
        <v>1101</v>
      </c>
      <c r="O78">
        <v>2</v>
      </c>
      <c r="P78">
        <v>-1</v>
      </c>
      <c r="Q78">
        <v>0</v>
      </c>
      <c r="R78">
        <v>24.8</v>
      </c>
      <c r="S78">
        <v>33</v>
      </c>
      <c r="T78">
        <v>30.6</v>
      </c>
      <c r="U78">
        <v>32.700000000000003</v>
      </c>
      <c r="V78" s="41">
        <v>32.700000000000003</v>
      </c>
      <c r="W78">
        <v>2</v>
      </c>
      <c r="X78">
        <v>0.2</v>
      </c>
      <c r="Y78">
        <v>3.3713781419495952</v>
      </c>
      <c r="Z78">
        <v>99.895080973088753</v>
      </c>
    </row>
    <row r="79" spans="1:26" x14ac:dyDescent="0.25">
      <c r="A79">
        <v>259</v>
      </c>
      <c r="B79" t="s">
        <v>57</v>
      </c>
      <c r="C79" t="s">
        <v>305</v>
      </c>
      <c r="D79" t="s">
        <v>18</v>
      </c>
      <c r="E79" t="s">
        <v>19</v>
      </c>
      <c r="F79">
        <v>19</v>
      </c>
      <c r="G79">
        <v>0</v>
      </c>
      <c r="J79">
        <v>2019</v>
      </c>
      <c r="K79">
        <v>43605</v>
      </c>
      <c r="L79" t="s">
        <v>453</v>
      </c>
      <c r="M79">
        <v>140</v>
      </c>
      <c r="N79">
        <v>1110</v>
      </c>
      <c r="O79">
        <v>3</v>
      </c>
      <c r="P79">
        <v>-2</v>
      </c>
      <c r="Q79">
        <v>1.2E-2</v>
      </c>
      <c r="R79">
        <v>25.2</v>
      </c>
      <c r="S79">
        <v>32.9</v>
      </c>
      <c r="T79">
        <v>31.9</v>
      </c>
      <c r="U79">
        <v>32.700000000000003</v>
      </c>
      <c r="V79" s="41">
        <v>32.751456854889504</v>
      </c>
      <c r="W79">
        <v>2</v>
      </c>
      <c r="X79">
        <v>0.38</v>
      </c>
      <c r="Y79">
        <v>2.8227225882045128</v>
      </c>
      <c r="Z79">
        <v>98.00819524972998</v>
      </c>
    </row>
    <row r="80" spans="1:26" x14ac:dyDescent="0.25">
      <c r="A80">
        <v>258</v>
      </c>
      <c r="B80" t="s">
        <v>57</v>
      </c>
      <c r="C80" t="s">
        <v>304</v>
      </c>
      <c r="D80" t="s">
        <v>18</v>
      </c>
      <c r="E80" t="s">
        <v>19</v>
      </c>
      <c r="F80">
        <v>18</v>
      </c>
      <c r="G80">
        <v>0</v>
      </c>
      <c r="J80">
        <v>2019</v>
      </c>
      <c r="K80">
        <v>43605</v>
      </c>
      <c r="L80" t="s">
        <v>453</v>
      </c>
      <c r="M80">
        <v>140</v>
      </c>
      <c r="N80">
        <v>1105</v>
      </c>
      <c r="O80">
        <v>4</v>
      </c>
      <c r="P80">
        <v>-1</v>
      </c>
      <c r="Q80">
        <v>0</v>
      </c>
      <c r="R80">
        <v>25.8</v>
      </c>
      <c r="S80">
        <v>33</v>
      </c>
      <c r="T80">
        <v>37.5</v>
      </c>
      <c r="U80">
        <v>32.799999999999997</v>
      </c>
      <c r="V80" s="41">
        <v>32.799999999999997</v>
      </c>
      <c r="W80">
        <v>2</v>
      </c>
      <c r="X80">
        <v>0.2</v>
      </c>
      <c r="Y80">
        <v>4.8783028502502654</v>
      </c>
      <c r="Z80">
        <v>99.99999999698889</v>
      </c>
    </row>
    <row r="81" spans="1:26" x14ac:dyDescent="0.25">
      <c r="A81">
        <v>356</v>
      </c>
      <c r="B81" t="s">
        <v>57</v>
      </c>
      <c r="C81" t="s">
        <v>402</v>
      </c>
      <c r="D81" t="s">
        <v>18</v>
      </c>
      <c r="E81" t="s">
        <v>19</v>
      </c>
      <c r="F81">
        <v>22</v>
      </c>
      <c r="G81">
        <v>0</v>
      </c>
      <c r="J81">
        <v>2019</v>
      </c>
      <c r="K81">
        <v>43612</v>
      </c>
      <c r="L81" t="s">
        <v>448</v>
      </c>
      <c r="M81">
        <v>147</v>
      </c>
      <c r="N81">
        <v>1146</v>
      </c>
      <c r="O81">
        <v>3</v>
      </c>
      <c r="P81">
        <v>-2</v>
      </c>
      <c r="Q81">
        <v>0.11</v>
      </c>
      <c r="R81">
        <v>26.4</v>
      </c>
      <c r="S81">
        <v>32.799999999999997</v>
      </c>
      <c r="T81">
        <v>44.9</v>
      </c>
      <c r="U81">
        <v>32.799999999999997</v>
      </c>
      <c r="V81" s="41">
        <v>32.799999999999997</v>
      </c>
      <c r="W81">
        <v>2</v>
      </c>
      <c r="X81">
        <v>0.38</v>
      </c>
      <c r="Y81">
        <v>2.768491251462081</v>
      </c>
      <c r="Z81">
        <v>97.505607598598175</v>
      </c>
    </row>
    <row r="82" spans="1:26" x14ac:dyDescent="0.25">
      <c r="A82">
        <v>138</v>
      </c>
      <c r="B82" t="s">
        <v>57</v>
      </c>
      <c r="C82" t="s">
        <v>184</v>
      </c>
      <c r="D82" t="s">
        <v>18</v>
      </c>
      <c r="E82" t="s">
        <v>19</v>
      </c>
      <c r="F82">
        <v>18</v>
      </c>
      <c r="G82">
        <v>1</v>
      </c>
      <c r="J82">
        <v>2019</v>
      </c>
      <c r="K82">
        <v>43606</v>
      </c>
      <c r="L82" t="s">
        <v>452</v>
      </c>
      <c r="M82">
        <v>141</v>
      </c>
      <c r="N82">
        <v>1615</v>
      </c>
      <c r="O82">
        <v>3</v>
      </c>
      <c r="P82">
        <v>-2</v>
      </c>
      <c r="Q82">
        <v>0.05</v>
      </c>
      <c r="R82">
        <v>24.3</v>
      </c>
      <c r="S82">
        <v>32.9</v>
      </c>
      <c r="T82">
        <v>24.6</v>
      </c>
      <c r="U82">
        <v>32.799999999999997</v>
      </c>
      <c r="V82" s="41">
        <v>32.841421356237312</v>
      </c>
      <c r="W82">
        <v>1</v>
      </c>
      <c r="X82">
        <v>0.39</v>
      </c>
      <c r="Y82">
        <v>2.9469726587104859</v>
      </c>
      <c r="Z82">
        <v>98.858257843254293</v>
      </c>
    </row>
    <row r="83" spans="1:26" x14ac:dyDescent="0.25">
      <c r="A83">
        <v>260</v>
      </c>
      <c r="B83" t="s">
        <v>57</v>
      </c>
      <c r="C83" t="s">
        <v>306</v>
      </c>
      <c r="D83" t="s">
        <v>18</v>
      </c>
      <c r="E83" t="s">
        <v>19</v>
      </c>
      <c r="F83">
        <v>19</v>
      </c>
      <c r="G83">
        <v>0</v>
      </c>
      <c r="J83">
        <v>2019</v>
      </c>
      <c r="K83">
        <v>43605</v>
      </c>
      <c r="L83" t="s">
        <v>453</v>
      </c>
      <c r="M83">
        <v>140</v>
      </c>
      <c r="N83">
        <v>1115</v>
      </c>
      <c r="O83">
        <v>0</v>
      </c>
      <c r="P83">
        <v>-1</v>
      </c>
      <c r="Q83">
        <v>1.2E-2</v>
      </c>
      <c r="R83">
        <v>25.7</v>
      </c>
      <c r="S83">
        <v>33</v>
      </c>
      <c r="T83">
        <v>37.200000000000003</v>
      </c>
      <c r="U83">
        <v>32.799999999999997</v>
      </c>
      <c r="V83" s="41">
        <v>32.851456854889499</v>
      </c>
      <c r="W83">
        <v>1.2</v>
      </c>
      <c r="X83">
        <v>0.38</v>
      </c>
      <c r="Y83">
        <v>2.961110242151368</v>
      </c>
      <c r="Z83">
        <v>98.932332741552969</v>
      </c>
    </row>
    <row r="84" spans="1:26" x14ac:dyDescent="0.25">
      <c r="A84">
        <v>137</v>
      </c>
      <c r="B84" t="s">
        <v>57</v>
      </c>
      <c r="C84" t="s">
        <v>183</v>
      </c>
      <c r="D84" t="s">
        <v>18</v>
      </c>
      <c r="E84" t="s">
        <v>19</v>
      </c>
      <c r="F84">
        <v>19</v>
      </c>
      <c r="G84">
        <v>1</v>
      </c>
      <c r="J84">
        <v>2019</v>
      </c>
      <c r="K84">
        <v>43606</v>
      </c>
      <c r="L84" t="s">
        <v>452</v>
      </c>
      <c r="M84">
        <v>141</v>
      </c>
      <c r="N84">
        <v>1620</v>
      </c>
      <c r="O84">
        <v>3</v>
      </c>
      <c r="P84">
        <v>-2</v>
      </c>
      <c r="Q84">
        <v>0.03</v>
      </c>
      <c r="R84">
        <v>24.3</v>
      </c>
      <c r="S84">
        <v>33</v>
      </c>
      <c r="T84">
        <v>27</v>
      </c>
      <c r="U84">
        <v>32.799999999999997</v>
      </c>
      <c r="V84" s="41">
        <v>32.870777873572905</v>
      </c>
      <c r="W84">
        <v>1</v>
      </c>
      <c r="X84">
        <v>0.39</v>
      </c>
      <c r="Y84">
        <v>4.6837071775102492</v>
      </c>
      <c r="Z84">
        <v>99.99999992165111</v>
      </c>
    </row>
    <row r="85" spans="1:26" x14ac:dyDescent="0.25">
      <c r="A85">
        <v>246</v>
      </c>
      <c r="B85" t="s">
        <v>57</v>
      </c>
      <c r="C85" t="s">
        <v>292</v>
      </c>
      <c r="D85" t="s">
        <v>18</v>
      </c>
      <c r="E85" t="s">
        <v>19</v>
      </c>
      <c r="F85">
        <v>18</v>
      </c>
      <c r="G85">
        <v>0</v>
      </c>
      <c r="J85">
        <v>2019</v>
      </c>
      <c r="K85">
        <v>43606</v>
      </c>
      <c r="L85" t="s">
        <v>452</v>
      </c>
      <c r="M85">
        <v>141</v>
      </c>
      <c r="N85">
        <v>1650</v>
      </c>
      <c r="O85">
        <v>0</v>
      </c>
      <c r="P85">
        <v>0</v>
      </c>
      <c r="Q85">
        <v>0.01</v>
      </c>
      <c r="R85">
        <v>25</v>
      </c>
      <c r="S85">
        <v>33.1</v>
      </c>
      <c r="T85">
        <v>29.1</v>
      </c>
      <c r="U85">
        <v>32.799999999999997</v>
      </c>
      <c r="V85" s="41">
        <v>32.872075922005607</v>
      </c>
      <c r="W85">
        <v>1.2</v>
      </c>
      <c r="X85">
        <v>0.2</v>
      </c>
      <c r="Y85">
        <v>2.850422515537594</v>
      </c>
      <c r="Z85">
        <v>98.231723638955415</v>
      </c>
    </row>
    <row r="86" spans="1:26" x14ac:dyDescent="0.25">
      <c r="A86">
        <v>349</v>
      </c>
      <c r="B86" t="s">
        <v>57</v>
      </c>
      <c r="C86" t="s">
        <v>395</v>
      </c>
      <c r="D86" t="s">
        <v>18</v>
      </c>
      <c r="E86" t="s">
        <v>19</v>
      </c>
      <c r="F86">
        <v>35</v>
      </c>
      <c r="G86">
        <v>0</v>
      </c>
      <c r="J86">
        <v>2019</v>
      </c>
      <c r="K86">
        <v>43612</v>
      </c>
      <c r="L86" t="s">
        <v>448</v>
      </c>
      <c r="M86">
        <v>147</v>
      </c>
      <c r="N86">
        <v>1121</v>
      </c>
      <c r="O86">
        <v>3</v>
      </c>
      <c r="P86">
        <v>-2</v>
      </c>
      <c r="Q86">
        <v>0.13</v>
      </c>
      <c r="R86">
        <v>26.3</v>
      </c>
      <c r="S86">
        <v>32.700000000000003</v>
      </c>
      <c r="T86">
        <v>43.2</v>
      </c>
      <c r="U86">
        <v>33.1</v>
      </c>
      <c r="V86" s="41">
        <v>32.886900566798843</v>
      </c>
      <c r="W86">
        <v>2</v>
      </c>
      <c r="X86">
        <v>0.2</v>
      </c>
      <c r="Y86">
        <v>4.697655165091235</v>
      </c>
      <c r="Z86">
        <v>99.999999937222938</v>
      </c>
    </row>
    <row r="87" spans="1:26" x14ac:dyDescent="0.25">
      <c r="A87">
        <v>355</v>
      </c>
      <c r="B87" t="s">
        <v>57</v>
      </c>
      <c r="C87" t="s">
        <v>401</v>
      </c>
      <c r="D87" t="s">
        <v>18</v>
      </c>
      <c r="E87" t="s">
        <v>19</v>
      </c>
      <c r="F87">
        <v>24</v>
      </c>
      <c r="G87">
        <v>0</v>
      </c>
      <c r="J87">
        <v>2019</v>
      </c>
      <c r="K87">
        <v>43612</v>
      </c>
      <c r="L87" t="s">
        <v>448</v>
      </c>
      <c r="M87">
        <v>147</v>
      </c>
      <c r="N87">
        <v>1140</v>
      </c>
      <c r="O87">
        <v>3</v>
      </c>
      <c r="P87">
        <v>-2</v>
      </c>
      <c r="Q87">
        <v>0.02</v>
      </c>
      <c r="R87">
        <v>26.3</v>
      </c>
      <c r="S87">
        <v>32.799999999999997</v>
      </c>
      <c r="T87">
        <v>41.7</v>
      </c>
      <c r="U87">
        <v>33</v>
      </c>
      <c r="V87" s="41">
        <v>32.938196601125014</v>
      </c>
      <c r="W87">
        <v>2</v>
      </c>
      <c r="X87">
        <v>0.2</v>
      </c>
      <c r="Y87">
        <v>2.994352481598312</v>
      </c>
      <c r="Z87">
        <v>99.090975424504649</v>
      </c>
    </row>
    <row r="88" spans="1:26" x14ac:dyDescent="0.25">
      <c r="A88">
        <v>348</v>
      </c>
      <c r="B88" t="s">
        <v>57</v>
      </c>
      <c r="C88" t="s">
        <v>394</v>
      </c>
      <c r="D88" t="s">
        <v>18</v>
      </c>
      <c r="E88" t="s">
        <v>19</v>
      </c>
      <c r="F88">
        <v>16</v>
      </c>
      <c r="G88">
        <v>0</v>
      </c>
      <c r="J88">
        <v>2019</v>
      </c>
      <c r="K88">
        <v>43612</v>
      </c>
      <c r="L88" t="s">
        <v>448</v>
      </c>
      <c r="M88">
        <v>147</v>
      </c>
      <c r="N88">
        <v>1117</v>
      </c>
      <c r="O88">
        <v>0</v>
      </c>
      <c r="P88">
        <v>0</v>
      </c>
      <c r="Q88">
        <v>0.04</v>
      </c>
      <c r="R88">
        <v>26.5</v>
      </c>
      <c r="S88">
        <v>32.700000000000003</v>
      </c>
      <c r="T88">
        <v>44.6</v>
      </c>
      <c r="U88">
        <v>33.1</v>
      </c>
      <c r="V88" s="41">
        <v>32.945029645310882</v>
      </c>
      <c r="W88">
        <v>1</v>
      </c>
      <c r="X88">
        <v>0.38</v>
      </c>
      <c r="Y88">
        <v>4.6258361845616394</v>
      </c>
      <c r="Z88">
        <v>99.999999807249992</v>
      </c>
    </row>
    <row r="89" spans="1:26" x14ac:dyDescent="0.25">
      <c r="A89">
        <v>248</v>
      </c>
      <c r="B89" t="s">
        <v>57</v>
      </c>
      <c r="C89" t="s">
        <v>294</v>
      </c>
      <c r="D89" t="s">
        <v>18</v>
      </c>
      <c r="E89" t="s">
        <v>19</v>
      </c>
      <c r="F89">
        <v>21</v>
      </c>
      <c r="G89">
        <v>0</v>
      </c>
      <c r="J89">
        <v>2019</v>
      </c>
      <c r="K89">
        <v>43606</v>
      </c>
      <c r="L89" t="s">
        <v>452</v>
      </c>
      <c r="M89">
        <v>141</v>
      </c>
      <c r="N89">
        <v>1625</v>
      </c>
      <c r="O89">
        <v>3</v>
      </c>
      <c r="P89">
        <v>-2</v>
      </c>
      <c r="Q89">
        <v>0.01</v>
      </c>
      <c r="R89">
        <v>25</v>
      </c>
      <c r="S89">
        <v>33.1</v>
      </c>
      <c r="T89">
        <v>30.1</v>
      </c>
      <c r="U89">
        <v>32.9</v>
      </c>
      <c r="V89" s="41">
        <v>32.948050614670407</v>
      </c>
      <c r="W89">
        <v>1</v>
      </c>
      <c r="X89">
        <v>0.2</v>
      </c>
      <c r="Y89">
        <v>3.0034140506127378</v>
      </c>
      <c r="Z89">
        <v>99.130644715834521</v>
      </c>
    </row>
    <row r="90" spans="1:26" x14ac:dyDescent="0.25">
      <c r="A90">
        <v>12</v>
      </c>
      <c r="B90" t="s">
        <v>57</v>
      </c>
      <c r="C90" t="s">
        <v>54</v>
      </c>
      <c r="D90" t="s">
        <v>18</v>
      </c>
      <c r="E90" t="s">
        <v>19</v>
      </c>
      <c r="F90">
        <v>18</v>
      </c>
      <c r="G90">
        <v>0</v>
      </c>
      <c r="J90">
        <v>2019</v>
      </c>
      <c r="K90">
        <v>43607</v>
      </c>
      <c r="L90" t="s">
        <v>451</v>
      </c>
      <c r="M90">
        <v>142</v>
      </c>
      <c r="N90">
        <v>1630</v>
      </c>
      <c r="O90">
        <v>3</v>
      </c>
      <c r="P90">
        <v>-2</v>
      </c>
      <c r="Q90">
        <v>0</v>
      </c>
      <c r="R90">
        <v>26.1</v>
      </c>
      <c r="S90">
        <v>34</v>
      </c>
      <c r="T90">
        <v>31.3</v>
      </c>
      <c r="U90">
        <v>33</v>
      </c>
      <c r="V90" s="41">
        <v>33</v>
      </c>
      <c r="W90">
        <v>1</v>
      </c>
      <c r="X90">
        <v>0.28999999999999998</v>
      </c>
      <c r="Y90">
        <v>4.7302986013466679</v>
      </c>
      <c r="Z90">
        <v>99.999999962889333</v>
      </c>
    </row>
    <row r="91" spans="1:26" x14ac:dyDescent="0.25">
      <c r="A91">
        <v>127</v>
      </c>
      <c r="B91" t="s">
        <v>57</v>
      </c>
      <c r="C91" t="s">
        <v>173</v>
      </c>
      <c r="D91" t="s">
        <v>18</v>
      </c>
      <c r="E91" t="s">
        <v>19</v>
      </c>
      <c r="F91">
        <v>16</v>
      </c>
      <c r="G91">
        <v>1</v>
      </c>
      <c r="J91">
        <v>2019</v>
      </c>
      <c r="K91">
        <v>43609</v>
      </c>
      <c r="L91" t="s">
        <v>454</v>
      </c>
      <c r="M91">
        <v>144</v>
      </c>
      <c r="N91">
        <v>1040</v>
      </c>
      <c r="O91">
        <v>3</v>
      </c>
      <c r="P91">
        <v>-2</v>
      </c>
      <c r="Q91">
        <v>0</v>
      </c>
      <c r="R91">
        <v>26.6</v>
      </c>
      <c r="S91">
        <v>33.200000000000003</v>
      </c>
      <c r="T91">
        <v>42.8</v>
      </c>
      <c r="U91">
        <v>33</v>
      </c>
      <c r="V91" s="41">
        <v>33</v>
      </c>
      <c r="W91">
        <v>1.2</v>
      </c>
      <c r="X91">
        <v>0.35</v>
      </c>
      <c r="Y91">
        <v>2.850305607263774</v>
      </c>
      <c r="Z91">
        <v>98.230824536418282</v>
      </c>
    </row>
    <row r="92" spans="1:26" x14ac:dyDescent="0.25">
      <c r="A92">
        <v>128</v>
      </c>
      <c r="B92" t="s">
        <v>57</v>
      </c>
      <c r="C92" t="s">
        <v>174</v>
      </c>
      <c r="D92" t="s">
        <v>18</v>
      </c>
      <c r="E92" t="s">
        <v>19</v>
      </c>
      <c r="F92">
        <v>22</v>
      </c>
      <c r="G92">
        <v>0</v>
      </c>
      <c r="J92">
        <v>2019</v>
      </c>
      <c r="K92">
        <v>43609</v>
      </c>
      <c r="L92" t="s">
        <v>454</v>
      </c>
      <c r="M92">
        <v>144</v>
      </c>
      <c r="N92">
        <v>1045</v>
      </c>
      <c r="O92">
        <v>3</v>
      </c>
      <c r="P92">
        <v>-2</v>
      </c>
      <c r="Q92">
        <v>0</v>
      </c>
      <c r="R92">
        <v>26.8</v>
      </c>
      <c r="S92">
        <v>33.200000000000003</v>
      </c>
      <c r="T92">
        <v>46.6</v>
      </c>
      <c r="U92">
        <v>33</v>
      </c>
      <c r="V92" s="41">
        <v>33</v>
      </c>
      <c r="W92">
        <v>0.7</v>
      </c>
      <c r="X92">
        <v>0.2</v>
      </c>
      <c r="Y92">
        <v>2.7419315649939628</v>
      </c>
      <c r="Z92">
        <v>97.225579297967428</v>
      </c>
    </row>
    <row r="93" spans="1:26" x14ac:dyDescent="0.25">
      <c r="A93">
        <v>247</v>
      </c>
      <c r="B93" t="s">
        <v>57</v>
      </c>
      <c r="C93" t="s">
        <v>293</v>
      </c>
      <c r="D93" t="s">
        <v>18</v>
      </c>
      <c r="E93" t="s">
        <v>19</v>
      </c>
      <c r="F93">
        <v>19</v>
      </c>
      <c r="G93">
        <v>0</v>
      </c>
      <c r="J93">
        <v>2019</v>
      </c>
      <c r="K93">
        <v>43606</v>
      </c>
      <c r="L93" t="s">
        <v>452</v>
      </c>
      <c r="M93">
        <v>141</v>
      </c>
      <c r="N93">
        <v>1635</v>
      </c>
      <c r="O93">
        <v>0</v>
      </c>
      <c r="P93">
        <v>0</v>
      </c>
      <c r="Q93">
        <v>0</v>
      </c>
      <c r="R93">
        <v>25</v>
      </c>
      <c r="S93">
        <v>33.200000000000003</v>
      </c>
      <c r="T93">
        <v>30.6</v>
      </c>
      <c r="U93">
        <v>33</v>
      </c>
      <c r="V93" s="41">
        <v>33</v>
      </c>
      <c r="W93">
        <v>2</v>
      </c>
      <c r="X93">
        <v>0.38</v>
      </c>
      <c r="Y93">
        <v>2.3519756488891121</v>
      </c>
      <c r="Z93">
        <v>89.799276170267305</v>
      </c>
    </row>
    <row r="94" spans="1:26" x14ac:dyDescent="0.25">
      <c r="A94">
        <v>255</v>
      </c>
      <c r="B94" t="s">
        <v>57</v>
      </c>
      <c r="C94" t="s">
        <v>301</v>
      </c>
      <c r="D94" t="s">
        <v>18</v>
      </c>
      <c r="E94" t="s">
        <v>19</v>
      </c>
      <c r="F94">
        <v>23</v>
      </c>
      <c r="G94">
        <v>0</v>
      </c>
      <c r="J94">
        <v>2019</v>
      </c>
      <c r="K94">
        <v>43605</v>
      </c>
      <c r="L94" t="s">
        <v>453</v>
      </c>
      <c r="M94">
        <v>140</v>
      </c>
      <c r="N94">
        <v>1055</v>
      </c>
      <c r="O94">
        <v>4</v>
      </c>
      <c r="P94">
        <v>-1</v>
      </c>
      <c r="Q94">
        <v>0</v>
      </c>
      <c r="R94">
        <v>25.2</v>
      </c>
      <c r="S94">
        <v>33.200000000000003</v>
      </c>
      <c r="T94">
        <v>33.5</v>
      </c>
      <c r="U94">
        <v>33</v>
      </c>
      <c r="V94" s="41">
        <v>33</v>
      </c>
      <c r="W94">
        <v>2</v>
      </c>
      <c r="X94">
        <v>0.12</v>
      </c>
      <c r="Y94">
        <v>2.163936917361192</v>
      </c>
      <c r="Z94">
        <v>83.582916948090698</v>
      </c>
    </row>
    <row r="95" spans="1:26" x14ac:dyDescent="0.25">
      <c r="A95">
        <v>261</v>
      </c>
      <c r="B95" t="s">
        <v>57</v>
      </c>
      <c r="C95" t="s">
        <v>307</v>
      </c>
      <c r="D95" t="s">
        <v>18</v>
      </c>
      <c r="E95" t="s">
        <v>19</v>
      </c>
      <c r="F95">
        <v>20</v>
      </c>
      <c r="G95">
        <v>0</v>
      </c>
      <c r="J95">
        <v>2019</v>
      </c>
      <c r="K95">
        <v>43605</v>
      </c>
      <c r="L95" t="s">
        <v>453</v>
      </c>
      <c r="M95">
        <v>140</v>
      </c>
      <c r="N95">
        <v>1120</v>
      </c>
      <c r="O95">
        <v>4</v>
      </c>
      <c r="P95">
        <v>-1</v>
      </c>
      <c r="Q95">
        <v>0</v>
      </c>
      <c r="R95">
        <v>26</v>
      </c>
      <c r="S95">
        <v>33</v>
      </c>
      <c r="T95">
        <v>36</v>
      </c>
      <c r="U95">
        <v>33</v>
      </c>
      <c r="V95" s="41">
        <v>33</v>
      </c>
      <c r="W95">
        <v>1</v>
      </c>
      <c r="X95">
        <v>0.38</v>
      </c>
      <c r="Y95">
        <v>1.8513106929584351</v>
      </c>
      <c r="Z95">
        <v>69.638086970094278</v>
      </c>
    </row>
    <row r="96" spans="1:26" x14ac:dyDescent="0.25">
      <c r="A96">
        <v>358</v>
      </c>
      <c r="B96" t="s">
        <v>57</v>
      </c>
      <c r="C96" t="s">
        <v>404</v>
      </c>
      <c r="D96" t="s">
        <v>18</v>
      </c>
      <c r="E96" t="s">
        <v>19</v>
      </c>
      <c r="F96">
        <v>24</v>
      </c>
      <c r="G96">
        <v>0</v>
      </c>
      <c r="J96">
        <v>2019</v>
      </c>
      <c r="K96">
        <v>43612</v>
      </c>
      <c r="L96" t="s">
        <v>448</v>
      </c>
      <c r="M96">
        <v>147</v>
      </c>
      <c r="N96">
        <v>1152</v>
      </c>
      <c r="O96">
        <v>0</v>
      </c>
      <c r="P96">
        <v>0</v>
      </c>
      <c r="Q96">
        <v>0</v>
      </c>
      <c r="R96">
        <v>27</v>
      </c>
      <c r="S96">
        <v>33.200000000000003</v>
      </c>
      <c r="T96">
        <v>46</v>
      </c>
      <c r="U96">
        <v>33</v>
      </c>
      <c r="V96" s="41">
        <v>33</v>
      </c>
      <c r="W96">
        <v>2</v>
      </c>
      <c r="X96">
        <v>0.38</v>
      </c>
      <c r="Y96">
        <v>2.5716393119439491</v>
      </c>
      <c r="Z96">
        <v>94.811936281586853</v>
      </c>
    </row>
    <row r="97" spans="1:27" x14ac:dyDescent="0.25">
      <c r="A97">
        <v>157</v>
      </c>
      <c r="B97" t="s">
        <v>57</v>
      </c>
      <c r="C97" t="s">
        <v>203</v>
      </c>
      <c r="D97" t="s">
        <v>18</v>
      </c>
      <c r="E97" t="s">
        <v>19</v>
      </c>
      <c r="F97">
        <v>23</v>
      </c>
      <c r="G97">
        <v>0</v>
      </c>
      <c r="J97">
        <v>2019</v>
      </c>
      <c r="K97">
        <v>43613</v>
      </c>
      <c r="L97" t="s">
        <v>456</v>
      </c>
      <c r="M97">
        <v>148</v>
      </c>
      <c r="N97">
        <v>1201</v>
      </c>
      <c r="O97">
        <v>0</v>
      </c>
      <c r="P97">
        <v>-1</v>
      </c>
      <c r="Q97">
        <v>0.04</v>
      </c>
      <c r="R97">
        <v>27.2</v>
      </c>
      <c r="S97">
        <v>32.799999999999997</v>
      </c>
      <c r="T97">
        <v>53.3</v>
      </c>
      <c r="U97">
        <v>33.4</v>
      </c>
      <c r="V97" s="41">
        <v>33.167544467966323</v>
      </c>
      <c r="W97">
        <v>1.2</v>
      </c>
      <c r="X97">
        <v>0.38</v>
      </c>
      <c r="Y97">
        <v>2.444994906533708</v>
      </c>
      <c r="Z97">
        <v>92.208555088476061</v>
      </c>
    </row>
    <row r="98" spans="1:27" x14ac:dyDescent="0.25">
      <c r="A98">
        <v>357</v>
      </c>
      <c r="B98" t="s">
        <v>57</v>
      </c>
      <c r="C98" t="s">
        <v>403</v>
      </c>
      <c r="D98" t="s">
        <v>18</v>
      </c>
      <c r="E98" t="s">
        <v>19</v>
      </c>
      <c r="F98">
        <v>30</v>
      </c>
      <c r="G98">
        <v>0</v>
      </c>
      <c r="J98">
        <v>2019</v>
      </c>
      <c r="K98">
        <v>43612</v>
      </c>
      <c r="L98" t="s">
        <v>448</v>
      </c>
      <c r="M98">
        <v>147</v>
      </c>
      <c r="N98">
        <v>1150</v>
      </c>
      <c r="O98">
        <v>3</v>
      </c>
      <c r="P98">
        <v>-2</v>
      </c>
      <c r="Q98">
        <v>0.16</v>
      </c>
      <c r="R98">
        <v>26.5</v>
      </c>
      <c r="S98">
        <v>33</v>
      </c>
      <c r="T98">
        <v>40</v>
      </c>
      <c r="U98">
        <v>33.4</v>
      </c>
      <c r="V98" s="41">
        <v>33.176607376044899</v>
      </c>
      <c r="W98">
        <v>1</v>
      </c>
      <c r="X98">
        <v>0.38</v>
      </c>
      <c r="Y98">
        <v>2.7751096129219701</v>
      </c>
      <c r="Z98">
        <v>97.571806589283511</v>
      </c>
    </row>
    <row r="99" spans="1:27" x14ac:dyDescent="0.25">
      <c r="A99">
        <v>130</v>
      </c>
      <c r="B99" t="s">
        <v>57</v>
      </c>
      <c r="C99" t="s">
        <v>176</v>
      </c>
      <c r="D99" t="s">
        <v>18</v>
      </c>
      <c r="E99" t="s">
        <v>19</v>
      </c>
      <c r="F99">
        <v>29</v>
      </c>
      <c r="G99">
        <v>0</v>
      </c>
      <c r="J99">
        <v>2019</v>
      </c>
      <c r="K99">
        <v>43609</v>
      </c>
      <c r="L99" t="s">
        <v>454</v>
      </c>
      <c r="M99">
        <v>144</v>
      </c>
      <c r="N99">
        <v>1043</v>
      </c>
      <c r="O99">
        <v>3</v>
      </c>
      <c r="P99">
        <v>-2</v>
      </c>
      <c r="Q99">
        <v>0</v>
      </c>
      <c r="R99">
        <v>27</v>
      </c>
      <c r="S99">
        <v>33.200000000000003</v>
      </c>
      <c r="T99">
        <v>47.2</v>
      </c>
      <c r="U99">
        <v>33.200000000000003</v>
      </c>
      <c r="V99" s="41">
        <v>33.200000000000003</v>
      </c>
      <c r="W99">
        <v>2</v>
      </c>
      <c r="X99">
        <v>0.2</v>
      </c>
      <c r="Y99">
        <v>2.7861832957932031</v>
      </c>
      <c r="Z99">
        <v>97.679467969697413</v>
      </c>
    </row>
    <row r="100" spans="1:27" x14ac:dyDescent="0.25">
      <c r="A100">
        <v>142</v>
      </c>
      <c r="B100" t="s">
        <v>57</v>
      </c>
      <c r="C100" t="s">
        <v>188</v>
      </c>
      <c r="D100" t="s">
        <v>18</v>
      </c>
      <c r="E100" t="s">
        <v>19</v>
      </c>
      <c r="F100">
        <v>20</v>
      </c>
      <c r="G100">
        <v>0</v>
      </c>
      <c r="J100">
        <v>2019</v>
      </c>
      <c r="K100">
        <v>43606</v>
      </c>
      <c r="L100" t="s">
        <v>452</v>
      </c>
      <c r="M100">
        <v>141</v>
      </c>
      <c r="N100">
        <v>1551</v>
      </c>
      <c r="O100">
        <v>0</v>
      </c>
      <c r="P100">
        <v>0</v>
      </c>
      <c r="Q100">
        <v>0</v>
      </c>
      <c r="R100">
        <v>25.1</v>
      </c>
      <c r="S100">
        <v>33.4</v>
      </c>
      <c r="T100">
        <v>29.3</v>
      </c>
      <c r="U100">
        <v>33.200000000000003</v>
      </c>
      <c r="V100" s="41">
        <v>33.200000000000003</v>
      </c>
      <c r="W100">
        <v>2</v>
      </c>
      <c r="X100">
        <v>0.2</v>
      </c>
      <c r="Y100">
        <v>2.746693137715734</v>
      </c>
      <c r="Z100">
        <v>97.277506612791839</v>
      </c>
    </row>
    <row r="101" spans="1:27" x14ac:dyDescent="0.25">
      <c r="A101">
        <v>135</v>
      </c>
      <c r="B101" t="s">
        <v>57</v>
      </c>
      <c r="C101" t="s">
        <v>181</v>
      </c>
      <c r="D101" t="s">
        <v>18</v>
      </c>
      <c r="E101" t="s">
        <v>19</v>
      </c>
      <c r="F101">
        <v>21</v>
      </c>
      <c r="G101">
        <v>0</v>
      </c>
      <c r="J101">
        <v>2019</v>
      </c>
      <c r="K101">
        <v>43609</v>
      </c>
      <c r="L101" t="s">
        <v>454</v>
      </c>
      <c r="M101">
        <v>144</v>
      </c>
      <c r="N101">
        <v>1022</v>
      </c>
      <c r="O101">
        <v>0</v>
      </c>
      <c r="P101">
        <v>0</v>
      </c>
      <c r="Q101">
        <v>0.3</v>
      </c>
      <c r="R101">
        <v>25.4</v>
      </c>
      <c r="S101">
        <v>33.1</v>
      </c>
      <c r="T101">
        <v>35.4</v>
      </c>
      <c r="U101">
        <v>33.5</v>
      </c>
      <c r="V101" s="41">
        <v>33.246410161513779</v>
      </c>
      <c r="W101">
        <v>1</v>
      </c>
      <c r="X101">
        <v>0.2</v>
      </c>
      <c r="Y101">
        <v>2.6848530080903892</v>
      </c>
      <c r="Z101">
        <v>96.54131604068796</v>
      </c>
    </row>
    <row r="102" spans="1:27" x14ac:dyDescent="0.25">
      <c r="A102">
        <v>129</v>
      </c>
      <c r="B102" t="s">
        <v>57</v>
      </c>
      <c r="C102" t="s">
        <v>175</v>
      </c>
      <c r="D102" t="s">
        <v>18</v>
      </c>
      <c r="E102" t="s">
        <v>19</v>
      </c>
      <c r="F102">
        <v>26</v>
      </c>
      <c r="G102">
        <v>0</v>
      </c>
      <c r="J102">
        <v>2019</v>
      </c>
      <c r="K102">
        <v>43610</v>
      </c>
      <c r="L102" t="s">
        <v>455</v>
      </c>
      <c r="M102">
        <v>145</v>
      </c>
      <c r="N102">
        <v>1052</v>
      </c>
      <c r="O102">
        <v>3</v>
      </c>
      <c r="P102">
        <v>-2</v>
      </c>
      <c r="Q102">
        <v>0.01</v>
      </c>
      <c r="R102">
        <v>26.9</v>
      </c>
      <c r="S102">
        <v>33.4</v>
      </c>
      <c r="T102">
        <v>44.5</v>
      </c>
      <c r="U102">
        <v>33.200000000000003</v>
      </c>
      <c r="V102" s="41">
        <v>33.248050614670404</v>
      </c>
      <c r="W102">
        <v>2</v>
      </c>
      <c r="X102">
        <v>0.2</v>
      </c>
      <c r="Y102">
        <v>2.137123555200533</v>
      </c>
      <c r="Z102">
        <v>82.552083228872505</v>
      </c>
    </row>
    <row r="103" spans="1:27" x14ac:dyDescent="0.25">
      <c r="A103">
        <v>132</v>
      </c>
      <c r="B103" t="s">
        <v>57</v>
      </c>
      <c r="C103" t="s">
        <v>178</v>
      </c>
      <c r="D103" t="s">
        <v>18</v>
      </c>
      <c r="E103" t="s">
        <v>19</v>
      </c>
      <c r="F103">
        <v>24</v>
      </c>
      <c r="G103">
        <v>0</v>
      </c>
      <c r="J103">
        <v>2019</v>
      </c>
      <c r="K103">
        <v>43609</v>
      </c>
      <c r="L103" t="s">
        <v>454</v>
      </c>
      <c r="M103">
        <v>144</v>
      </c>
      <c r="N103">
        <v>1017</v>
      </c>
      <c r="O103">
        <v>0</v>
      </c>
      <c r="P103">
        <v>0</v>
      </c>
      <c r="Q103">
        <v>0.03</v>
      </c>
      <c r="R103">
        <v>25.7</v>
      </c>
      <c r="S103">
        <v>33.1</v>
      </c>
      <c r="T103">
        <v>33.700000000000003</v>
      </c>
      <c r="U103">
        <v>33.4</v>
      </c>
      <c r="V103" s="41">
        <v>33.293833189640644</v>
      </c>
      <c r="W103">
        <v>1</v>
      </c>
      <c r="X103">
        <v>0.2</v>
      </c>
      <c r="Y103">
        <v>2.2942250351216491</v>
      </c>
      <c r="Z103">
        <v>88.082014997714595</v>
      </c>
    </row>
    <row r="104" spans="1:27" x14ac:dyDescent="0.25">
      <c r="A104">
        <v>141</v>
      </c>
      <c r="B104" t="s">
        <v>57</v>
      </c>
      <c r="C104" t="s">
        <v>187</v>
      </c>
      <c r="D104" t="s">
        <v>18</v>
      </c>
      <c r="E104" t="s">
        <v>19</v>
      </c>
      <c r="F104">
        <v>21</v>
      </c>
      <c r="G104">
        <v>0</v>
      </c>
      <c r="J104">
        <v>2019</v>
      </c>
      <c r="K104">
        <v>43606</v>
      </c>
      <c r="L104" t="s">
        <v>452</v>
      </c>
      <c r="M104">
        <v>141</v>
      </c>
      <c r="N104">
        <v>1555</v>
      </c>
      <c r="O104">
        <v>0</v>
      </c>
      <c r="P104">
        <v>0</v>
      </c>
      <c r="Q104">
        <v>0.02</v>
      </c>
      <c r="R104">
        <v>24.6</v>
      </c>
      <c r="S104">
        <v>33.299999999999997</v>
      </c>
      <c r="T104">
        <v>26.1</v>
      </c>
      <c r="U104">
        <v>33.299999999999997</v>
      </c>
      <c r="V104" s="41">
        <v>33.299999999999997</v>
      </c>
      <c r="W104">
        <v>1.2</v>
      </c>
      <c r="X104">
        <v>0.51</v>
      </c>
      <c r="Y104">
        <v>2.1930613811569901</v>
      </c>
      <c r="Z104">
        <v>84.662745059045648</v>
      </c>
    </row>
    <row r="105" spans="1:27" x14ac:dyDescent="0.25">
      <c r="A105">
        <v>133</v>
      </c>
      <c r="B105" t="s">
        <v>57</v>
      </c>
      <c r="C105" t="s">
        <v>179</v>
      </c>
      <c r="D105" t="s">
        <v>18</v>
      </c>
      <c r="E105" t="s">
        <v>19</v>
      </c>
      <c r="F105">
        <v>46</v>
      </c>
      <c r="G105">
        <v>0</v>
      </c>
      <c r="J105">
        <v>2019</v>
      </c>
      <c r="K105">
        <v>43609</v>
      </c>
      <c r="L105" t="s">
        <v>454</v>
      </c>
      <c r="M105">
        <v>144</v>
      </c>
      <c r="N105">
        <v>1013</v>
      </c>
      <c r="O105">
        <v>0</v>
      </c>
      <c r="P105">
        <v>0</v>
      </c>
      <c r="Q105">
        <v>0.01</v>
      </c>
      <c r="R105">
        <v>25.4</v>
      </c>
      <c r="S105">
        <v>33.1</v>
      </c>
      <c r="T105">
        <v>33.200000000000003</v>
      </c>
      <c r="U105">
        <v>33.4</v>
      </c>
      <c r="V105" s="41">
        <v>33.327924077994389</v>
      </c>
      <c r="W105">
        <v>1</v>
      </c>
      <c r="X105">
        <v>0.38</v>
      </c>
      <c r="Y105">
        <v>2.167287149780142</v>
      </c>
      <c r="Z105">
        <v>83.709258376283543</v>
      </c>
    </row>
    <row r="106" spans="1:27" x14ac:dyDescent="0.25">
      <c r="A106">
        <v>262</v>
      </c>
      <c r="B106" t="s">
        <v>57</v>
      </c>
      <c r="C106" t="s">
        <v>308</v>
      </c>
      <c r="D106" t="s">
        <v>18</v>
      </c>
      <c r="E106" t="s">
        <v>19</v>
      </c>
      <c r="F106">
        <v>26</v>
      </c>
      <c r="G106">
        <v>0</v>
      </c>
      <c r="J106">
        <v>2019</v>
      </c>
      <c r="K106">
        <v>43605</v>
      </c>
      <c r="L106" t="s">
        <v>453</v>
      </c>
      <c r="M106">
        <v>140</v>
      </c>
      <c r="N106">
        <v>1125</v>
      </c>
      <c r="O106">
        <v>4</v>
      </c>
      <c r="P106">
        <v>-1</v>
      </c>
      <c r="Q106">
        <v>0.1</v>
      </c>
      <c r="R106">
        <v>25.4</v>
      </c>
      <c r="S106">
        <v>33.299999999999997</v>
      </c>
      <c r="T106">
        <v>31.5</v>
      </c>
      <c r="U106">
        <v>33.4</v>
      </c>
      <c r="V106" s="41">
        <v>33.349999999999994</v>
      </c>
      <c r="W106">
        <v>0.7</v>
      </c>
      <c r="X106">
        <v>0.64000000000000012</v>
      </c>
      <c r="Y106">
        <v>2.3532130352165819</v>
      </c>
      <c r="Z106">
        <v>89.834200346537799</v>
      </c>
    </row>
    <row r="107" spans="1:27" x14ac:dyDescent="0.25">
      <c r="A107">
        <v>134</v>
      </c>
      <c r="B107" t="s">
        <v>57</v>
      </c>
      <c r="C107" t="s">
        <v>180</v>
      </c>
      <c r="D107" t="s">
        <v>18</v>
      </c>
      <c r="E107" t="s">
        <v>19</v>
      </c>
      <c r="F107">
        <v>19</v>
      </c>
      <c r="G107">
        <v>0</v>
      </c>
      <c r="J107">
        <v>2019</v>
      </c>
      <c r="K107">
        <v>43609</v>
      </c>
      <c r="L107" t="s">
        <v>454</v>
      </c>
      <c r="M107">
        <v>144</v>
      </c>
      <c r="N107">
        <v>1010</v>
      </c>
      <c r="O107">
        <v>3</v>
      </c>
      <c r="P107">
        <v>-2</v>
      </c>
      <c r="Q107">
        <v>0</v>
      </c>
      <c r="R107">
        <v>25.4</v>
      </c>
      <c r="S107">
        <v>32.6</v>
      </c>
      <c r="T107">
        <v>35.799999999999997</v>
      </c>
      <c r="U107">
        <v>33.4</v>
      </c>
      <c r="V107" s="41">
        <v>33.4</v>
      </c>
      <c r="W107">
        <v>2</v>
      </c>
      <c r="X107">
        <v>0.38</v>
      </c>
      <c r="Y107">
        <v>0.23096521925300401</v>
      </c>
      <c r="Z107">
        <v>6.1068329593544632</v>
      </c>
    </row>
    <row r="108" spans="1:27" x14ac:dyDescent="0.25">
      <c r="A108">
        <v>145</v>
      </c>
      <c r="B108" t="s">
        <v>57</v>
      </c>
      <c r="C108" t="s">
        <v>191</v>
      </c>
      <c r="D108" t="s">
        <v>18</v>
      </c>
      <c r="E108" t="s">
        <v>19</v>
      </c>
      <c r="F108">
        <v>20</v>
      </c>
      <c r="G108">
        <v>0</v>
      </c>
      <c r="J108">
        <v>2019</v>
      </c>
      <c r="K108">
        <v>43606</v>
      </c>
      <c r="L108" t="s">
        <v>452</v>
      </c>
      <c r="M108">
        <v>141</v>
      </c>
      <c r="N108">
        <v>1550</v>
      </c>
      <c r="O108">
        <v>3</v>
      </c>
      <c r="P108">
        <v>-2</v>
      </c>
      <c r="Q108">
        <v>0.03</v>
      </c>
      <c r="R108">
        <v>24.7</v>
      </c>
      <c r="S108">
        <v>33.4</v>
      </c>
      <c r="T108">
        <v>25.7</v>
      </c>
      <c r="U108">
        <v>33.4</v>
      </c>
      <c r="V108" s="41">
        <v>33.4</v>
      </c>
      <c r="W108">
        <v>2</v>
      </c>
      <c r="X108">
        <v>0.2</v>
      </c>
      <c r="Y108">
        <v>2.7849520855947159</v>
      </c>
      <c r="Z108">
        <v>97.667687468122992</v>
      </c>
    </row>
    <row r="109" spans="1:27" x14ac:dyDescent="0.25">
      <c r="A109">
        <v>263</v>
      </c>
      <c r="B109" t="s">
        <v>57</v>
      </c>
      <c r="C109" t="s">
        <v>309</v>
      </c>
      <c r="D109" t="s">
        <v>18</v>
      </c>
      <c r="E109" t="s">
        <v>19</v>
      </c>
      <c r="F109">
        <v>22</v>
      </c>
      <c r="G109">
        <v>0</v>
      </c>
      <c r="J109">
        <v>2019</v>
      </c>
      <c r="K109">
        <v>43605</v>
      </c>
      <c r="L109" t="s">
        <v>453</v>
      </c>
      <c r="M109">
        <v>140</v>
      </c>
      <c r="N109">
        <v>1130</v>
      </c>
      <c r="O109">
        <v>4</v>
      </c>
      <c r="P109">
        <v>-1</v>
      </c>
      <c r="Q109">
        <v>0.1</v>
      </c>
      <c r="R109">
        <v>25.7</v>
      </c>
      <c r="S109">
        <v>33.4</v>
      </c>
      <c r="T109">
        <v>34</v>
      </c>
      <c r="U109">
        <v>33.4</v>
      </c>
      <c r="V109" s="41">
        <v>33.4</v>
      </c>
      <c r="W109">
        <v>1</v>
      </c>
      <c r="X109">
        <v>0.38</v>
      </c>
      <c r="Y109">
        <v>3.022525938946675</v>
      </c>
      <c r="Z109">
        <v>99.209594573589229</v>
      </c>
    </row>
    <row r="110" spans="1:27" x14ac:dyDescent="0.25">
      <c r="A110">
        <v>295</v>
      </c>
      <c r="B110" t="s">
        <v>57</v>
      </c>
      <c r="C110" t="s">
        <v>341</v>
      </c>
      <c r="D110" t="s">
        <v>18</v>
      </c>
      <c r="E110" t="s">
        <v>19</v>
      </c>
      <c r="F110">
        <v>25</v>
      </c>
      <c r="G110">
        <v>0</v>
      </c>
      <c r="J110">
        <v>2019</v>
      </c>
      <c r="K110">
        <v>43605</v>
      </c>
      <c r="L110" t="s">
        <v>453</v>
      </c>
      <c r="M110">
        <v>140</v>
      </c>
      <c r="N110">
        <v>1140</v>
      </c>
      <c r="O110">
        <v>4</v>
      </c>
      <c r="P110">
        <v>-1</v>
      </c>
      <c r="Q110">
        <v>0</v>
      </c>
      <c r="R110">
        <v>26.3</v>
      </c>
      <c r="S110">
        <v>33.6</v>
      </c>
      <c r="T110">
        <v>38</v>
      </c>
      <c r="U110">
        <v>33.4</v>
      </c>
      <c r="V110" s="41">
        <v>33.4</v>
      </c>
      <c r="W110">
        <v>0.7</v>
      </c>
      <c r="X110">
        <v>0.61</v>
      </c>
      <c r="Y110">
        <v>2.793807008809809</v>
      </c>
      <c r="Z110">
        <v>97.7513705052924</v>
      </c>
      <c r="AA110" t="s">
        <v>439</v>
      </c>
    </row>
    <row r="111" spans="1:27" x14ac:dyDescent="0.25">
      <c r="A111">
        <v>131</v>
      </c>
      <c r="B111" t="s">
        <v>57</v>
      </c>
      <c r="C111" t="s">
        <v>177</v>
      </c>
      <c r="D111" t="s">
        <v>18</v>
      </c>
      <c r="E111" t="s">
        <v>19</v>
      </c>
      <c r="F111">
        <v>27</v>
      </c>
      <c r="G111">
        <v>0</v>
      </c>
      <c r="J111">
        <v>2019</v>
      </c>
      <c r="K111">
        <v>43609</v>
      </c>
      <c r="L111" t="s">
        <v>454</v>
      </c>
      <c r="M111">
        <v>144</v>
      </c>
      <c r="N111">
        <v>1049</v>
      </c>
      <c r="O111">
        <v>3</v>
      </c>
      <c r="P111">
        <v>-2</v>
      </c>
      <c r="Q111">
        <v>0</v>
      </c>
      <c r="R111">
        <v>26.9</v>
      </c>
      <c r="S111">
        <v>33.6</v>
      </c>
      <c r="T111">
        <v>42.6</v>
      </c>
      <c r="U111">
        <v>33.5</v>
      </c>
      <c r="V111" s="41">
        <v>33.5</v>
      </c>
      <c r="W111">
        <v>2</v>
      </c>
      <c r="X111">
        <v>0.33999999999999997</v>
      </c>
      <c r="Y111">
        <v>2.9093616491798469</v>
      </c>
      <c r="Z111">
        <v>98.64038290235689</v>
      </c>
    </row>
    <row r="112" spans="1:27" x14ac:dyDescent="0.25">
      <c r="A112">
        <v>163</v>
      </c>
      <c r="B112" t="s">
        <v>57</v>
      </c>
      <c r="C112" t="s">
        <v>209</v>
      </c>
      <c r="D112" t="s">
        <v>18</v>
      </c>
      <c r="E112" t="s">
        <v>19</v>
      </c>
      <c r="F112">
        <v>18</v>
      </c>
      <c r="G112">
        <v>0</v>
      </c>
      <c r="J112">
        <v>2019</v>
      </c>
      <c r="K112">
        <v>43614</v>
      </c>
      <c r="L112" t="s">
        <v>457</v>
      </c>
      <c r="M112">
        <v>149</v>
      </c>
      <c r="N112">
        <v>1352</v>
      </c>
      <c r="O112">
        <v>4</v>
      </c>
      <c r="P112">
        <v>-1</v>
      </c>
      <c r="Q112">
        <v>0</v>
      </c>
      <c r="R112">
        <v>26.2</v>
      </c>
      <c r="S112">
        <v>32.200000000000003</v>
      </c>
      <c r="T112">
        <v>44.3</v>
      </c>
      <c r="U112">
        <v>33.5</v>
      </c>
      <c r="V112" s="41">
        <v>33.5</v>
      </c>
      <c r="W112">
        <v>1</v>
      </c>
      <c r="X112">
        <v>0.38</v>
      </c>
      <c r="Y112">
        <v>2.968448504972141</v>
      </c>
      <c r="Z112">
        <v>98.969188793416805</v>
      </c>
    </row>
    <row r="113" spans="1:27" x14ac:dyDescent="0.25">
      <c r="A113">
        <v>289</v>
      </c>
      <c r="B113" t="s">
        <v>57</v>
      </c>
      <c r="C113" t="s">
        <v>335</v>
      </c>
      <c r="D113" t="s">
        <v>18</v>
      </c>
      <c r="E113" t="s">
        <v>19</v>
      </c>
      <c r="F113">
        <v>24</v>
      </c>
      <c r="G113">
        <v>1</v>
      </c>
      <c r="J113">
        <v>2019</v>
      </c>
      <c r="K113">
        <v>43603</v>
      </c>
      <c r="L113" t="s">
        <v>458</v>
      </c>
      <c r="M113">
        <v>138</v>
      </c>
      <c r="N113">
        <v>1000</v>
      </c>
      <c r="O113">
        <v>2</v>
      </c>
      <c r="P113">
        <v>-1</v>
      </c>
      <c r="Q113">
        <v>0</v>
      </c>
      <c r="R113">
        <v>26.5</v>
      </c>
      <c r="S113">
        <v>33.5</v>
      </c>
      <c r="T113">
        <v>38.6</v>
      </c>
      <c r="U113">
        <v>33.5</v>
      </c>
      <c r="V113" s="41">
        <v>33.5</v>
      </c>
      <c r="W113">
        <v>2</v>
      </c>
      <c r="X113">
        <v>0.32999999999999996</v>
      </c>
      <c r="Y113">
        <v>4.8352804258636892</v>
      </c>
      <c r="Z113">
        <v>99.999999993611894</v>
      </c>
    </row>
    <row r="114" spans="1:27" x14ac:dyDescent="0.25">
      <c r="A114">
        <v>294</v>
      </c>
      <c r="B114" t="s">
        <v>57</v>
      </c>
      <c r="C114" t="s">
        <v>340</v>
      </c>
      <c r="D114" t="s">
        <v>18</v>
      </c>
      <c r="E114" t="s">
        <v>19</v>
      </c>
      <c r="F114">
        <v>36</v>
      </c>
      <c r="G114">
        <v>1</v>
      </c>
      <c r="J114">
        <v>2019</v>
      </c>
      <c r="K114">
        <v>43605</v>
      </c>
      <c r="L114" t="s">
        <v>453</v>
      </c>
      <c r="M114">
        <v>140</v>
      </c>
      <c r="N114">
        <v>1136</v>
      </c>
      <c r="O114">
        <v>3</v>
      </c>
      <c r="P114">
        <v>-1</v>
      </c>
      <c r="Q114">
        <v>0</v>
      </c>
      <c r="R114">
        <v>25.3</v>
      </c>
      <c r="S114">
        <v>33.5</v>
      </c>
      <c r="T114">
        <v>35.4</v>
      </c>
      <c r="U114">
        <v>33.5</v>
      </c>
      <c r="V114" s="41">
        <v>33.5</v>
      </c>
      <c r="W114">
        <v>2</v>
      </c>
      <c r="X114">
        <v>0.12</v>
      </c>
      <c r="Y114">
        <v>2.9957357531366222</v>
      </c>
      <c r="Z114">
        <v>99.097126682184808</v>
      </c>
    </row>
    <row r="115" spans="1:27" x14ac:dyDescent="0.25">
      <c r="A115">
        <v>144</v>
      </c>
      <c r="B115" t="s">
        <v>57</v>
      </c>
      <c r="C115" t="s">
        <v>190</v>
      </c>
      <c r="D115" t="s">
        <v>18</v>
      </c>
      <c r="E115" t="s">
        <v>19</v>
      </c>
      <c r="F115">
        <v>27</v>
      </c>
      <c r="G115">
        <v>0</v>
      </c>
      <c r="J115">
        <v>2019</v>
      </c>
      <c r="K115">
        <v>43606</v>
      </c>
      <c r="L115" t="s">
        <v>452</v>
      </c>
      <c r="M115">
        <v>141</v>
      </c>
      <c r="N115">
        <v>1530</v>
      </c>
      <c r="O115">
        <v>3</v>
      </c>
      <c r="P115">
        <v>-2</v>
      </c>
      <c r="Q115">
        <v>0.01</v>
      </c>
      <c r="R115">
        <v>24.8</v>
      </c>
      <c r="S115">
        <v>33.6</v>
      </c>
      <c r="T115">
        <v>24.9</v>
      </c>
      <c r="U115">
        <v>33.5</v>
      </c>
      <c r="V115" s="41">
        <v>33.524025307335208</v>
      </c>
      <c r="W115">
        <v>2.4</v>
      </c>
      <c r="X115">
        <v>0.2</v>
      </c>
      <c r="Y115">
        <v>2.853457983590248</v>
      </c>
      <c r="Z115">
        <v>98.254940085323483</v>
      </c>
      <c r="AA115" t="s">
        <v>434</v>
      </c>
    </row>
    <row r="116" spans="1:27" x14ac:dyDescent="0.25">
      <c r="A116">
        <v>40</v>
      </c>
      <c r="B116" t="s">
        <v>57</v>
      </c>
      <c r="C116" t="s">
        <v>86</v>
      </c>
      <c r="D116" t="s">
        <v>18</v>
      </c>
      <c r="E116" t="s">
        <v>19</v>
      </c>
      <c r="F116">
        <v>19</v>
      </c>
      <c r="G116">
        <v>0</v>
      </c>
      <c r="J116">
        <v>2019</v>
      </c>
      <c r="K116">
        <v>43608</v>
      </c>
      <c r="L116" t="s">
        <v>449</v>
      </c>
      <c r="M116">
        <v>143</v>
      </c>
      <c r="N116">
        <v>1101</v>
      </c>
      <c r="O116">
        <v>0</v>
      </c>
      <c r="P116">
        <v>0</v>
      </c>
      <c r="Q116">
        <v>0.06</v>
      </c>
      <c r="R116">
        <v>25.3</v>
      </c>
      <c r="S116">
        <v>33.6</v>
      </c>
      <c r="T116">
        <v>30.4</v>
      </c>
      <c r="U116">
        <v>33.5</v>
      </c>
      <c r="V116" s="41">
        <v>33.54364916731037</v>
      </c>
      <c r="W116">
        <v>2</v>
      </c>
      <c r="X116">
        <v>0.2</v>
      </c>
      <c r="Y116">
        <v>2.923974873135438</v>
      </c>
      <c r="Z116">
        <v>98.728752662362808</v>
      </c>
    </row>
    <row r="117" spans="1:27" x14ac:dyDescent="0.25">
      <c r="A117">
        <v>359</v>
      </c>
      <c r="B117" t="s">
        <v>57</v>
      </c>
      <c r="C117" t="s">
        <v>405</v>
      </c>
      <c r="D117" t="s">
        <v>18</v>
      </c>
      <c r="E117" t="s">
        <v>19</v>
      </c>
      <c r="F117">
        <v>28</v>
      </c>
      <c r="G117">
        <v>0</v>
      </c>
      <c r="J117">
        <v>2019</v>
      </c>
      <c r="K117">
        <v>43612</v>
      </c>
      <c r="L117" t="s">
        <v>448</v>
      </c>
      <c r="M117">
        <v>147</v>
      </c>
      <c r="N117">
        <v>1156</v>
      </c>
      <c r="O117">
        <v>3</v>
      </c>
      <c r="P117">
        <v>-2</v>
      </c>
      <c r="Q117">
        <v>0.04</v>
      </c>
      <c r="R117">
        <v>26.5</v>
      </c>
      <c r="S117">
        <v>33.299999999999997</v>
      </c>
      <c r="T117">
        <v>40.6</v>
      </c>
      <c r="U117">
        <v>33.700000000000003</v>
      </c>
      <c r="V117" s="41">
        <v>33.545029645310883</v>
      </c>
      <c r="W117">
        <v>1</v>
      </c>
      <c r="X117">
        <v>0.38</v>
      </c>
      <c r="Y117">
        <v>2.766160188219899</v>
      </c>
      <c r="Z117">
        <v>97.481956812465285</v>
      </c>
    </row>
    <row r="118" spans="1:27" x14ac:dyDescent="0.25">
      <c r="A118">
        <v>119</v>
      </c>
      <c r="B118" t="s">
        <v>57</v>
      </c>
      <c r="C118" t="s">
        <v>164</v>
      </c>
      <c r="D118" t="s">
        <v>18</v>
      </c>
      <c r="E118" t="s">
        <v>19</v>
      </c>
      <c r="F118">
        <v>16</v>
      </c>
      <c r="G118">
        <v>1</v>
      </c>
      <c r="J118">
        <v>2019</v>
      </c>
      <c r="K118">
        <v>43605</v>
      </c>
      <c r="L118" t="s">
        <v>453</v>
      </c>
      <c r="M118">
        <v>140</v>
      </c>
      <c r="N118">
        <v>1450</v>
      </c>
      <c r="O118">
        <v>3</v>
      </c>
      <c r="P118">
        <v>-1</v>
      </c>
      <c r="Q118">
        <v>0</v>
      </c>
      <c r="R118">
        <v>25.1</v>
      </c>
      <c r="S118">
        <v>33.700000000000003</v>
      </c>
      <c r="T118">
        <v>31.5</v>
      </c>
      <c r="U118">
        <v>33.6</v>
      </c>
      <c r="V118" s="41">
        <v>33.6</v>
      </c>
      <c r="W118">
        <v>1</v>
      </c>
      <c r="X118">
        <v>0.35</v>
      </c>
      <c r="Y118">
        <v>2.8056468268031209</v>
      </c>
      <c r="Z118">
        <v>97.859528502877339</v>
      </c>
    </row>
    <row r="119" spans="1:27" x14ac:dyDescent="0.25">
      <c r="A119">
        <v>158</v>
      </c>
      <c r="B119" t="s">
        <v>57</v>
      </c>
      <c r="C119" t="s">
        <v>204</v>
      </c>
      <c r="D119" t="s">
        <v>18</v>
      </c>
      <c r="E119" t="s">
        <v>19</v>
      </c>
      <c r="F119">
        <v>20</v>
      </c>
      <c r="G119">
        <v>0</v>
      </c>
      <c r="J119">
        <v>2019</v>
      </c>
      <c r="K119">
        <v>43613</v>
      </c>
      <c r="L119" t="s">
        <v>456</v>
      </c>
      <c r="M119">
        <v>148</v>
      </c>
      <c r="N119">
        <v>1211</v>
      </c>
      <c r="O119">
        <v>0</v>
      </c>
      <c r="P119">
        <v>-1</v>
      </c>
      <c r="Q119">
        <v>0.03</v>
      </c>
      <c r="R119">
        <v>27.8</v>
      </c>
      <c r="S119">
        <v>33.1</v>
      </c>
      <c r="T119">
        <v>55.5</v>
      </c>
      <c r="U119">
        <v>33.9</v>
      </c>
      <c r="V119" s="41">
        <v>33.616888505708381</v>
      </c>
      <c r="W119">
        <v>2.4</v>
      </c>
      <c r="X119">
        <v>0.38</v>
      </c>
      <c r="Y119">
        <v>2.7787431335883399</v>
      </c>
      <c r="Z119">
        <v>97.607557598991036</v>
      </c>
    </row>
    <row r="120" spans="1:27" x14ac:dyDescent="0.25">
      <c r="A120">
        <v>353</v>
      </c>
      <c r="B120" t="s">
        <v>57</v>
      </c>
      <c r="C120" t="s">
        <v>399</v>
      </c>
      <c r="D120" t="s">
        <v>18</v>
      </c>
      <c r="E120" t="s">
        <v>19</v>
      </c>
      <c r="F120">
        <v>25</v>
      </c>
      <c r="G120">
        <v>0</v>
      </c>
      <c r="J120">
        <v>2019</v>
      </c>
      <c r="K120">
        <v>43612</v>
      </c>
      <c r="L120" t="s">
        <v>448</v>
      </c>
      <c r="M120">
        <v>147</v>
      </c>
      <c r="N120">
        <v>1050</v>
      </c>
      <c r="O120">
        <v>0</v>
      </c>
      <c r="P120">
        <v>0</v>
      </c>
      <c r="Q120">
        <v>0.03</v>
      </c>
      <c r="R120">
        <v>25.2</v>
      </c>
      <c r="S120">
        <v>37.200000000000003</v>
      </c>
      <c r="T120">
        <v>44.2</v>
      </c>
      <c r="U120">
        <v>31.7</v>
      </c>
      <c r="V120" s="41">
        <v>33.646391523254877</v>
      </c>
      <c r="W120">
        <v>1</v>
      </c>
      <c r="X120">
        <v>0.2</v>
      </c>
      <c r="Y120">
        <v>2.7498636385037418</v>
      </c>
      <c r="Z120">
        <v>97.311659657657785</v>
      </c>
    </row>
    <row r="121" spans="1:27" x14ac:dyDescent="0.25">
      <c r="A121">
        <v>243</v>
      </c>
      <c r="B121" t="s">
        <v>57</v>
      </c>
      <c r="C121" t="s">
        <v>289</v>
      </c>
      <c r="D121" t="s">
        <v>18</v>
      </c>
      <c r="E121" t="s">
        <v>19</v>
      </c>
      <c r="F121">
        <v>18</v>
      </c>
      <c r="G121">
        <v>0</v>
      </c>
      <c r="J121">
        <v>2019</v>
      </c>
      <c r="K121">
        <v>43609</v>
      </c>
      <c r="L121" t="s">
        <v>454</v>
      </c>
      <c r="M121">
        <v>144</v>
      </c>
      <c r="N121">
        <v>1227</v>
      </c>
      <c r="O121">
        <v>3</v>
      </c>
      <c r="P121">
        <v>-2</v>
      </c>
      <c r="Q121">
        <v>0.01</v>
      </c>
      <c r="R121">
        <v>26.4</v>
      </c>
      <c r="S121">
        <v>33.799999999999997</v>
      </c>
      <c r="T121">
        <v>30.6</v>
      </c>
      <c r="U121">
        <v>33.6</v>
      </c>
      <c r="V121" s="41">
        <v>33.64805061467041</v>
      </c>
      <c r="W121">
        <v>1.2</v>
      </c>
      <c r="X121">
        <v>0.48</v>
      </c>
      <c r="Y121">
        <v>2.747140450230753</v>
      </c>
      <c r="Z121">
        <v>97.282345533947094</v>
      </c>
    </row>
    <row r="122" spans="1:27" x14ac:dyDescent="0.25">
      <c r="A122">
        <v>290</v>
      </c>
      <c r="B122" t="s">
        <v>57</v>
      </c>
      <c r="C122" t="s">
        <v>336</v>
      </c>
      <c r="D122" t="s">
        <v>18</v>
      </c>
      <c r="E122" t="s">
        <v>19</v>
      </c>
      <c r="F122">
        <v>25</v>
      </c>
      <c r="G122">
        <v>1</v>
      </c>
      <c r="J122">
        <v>2019</v>
      </c>
      <c r="K122">
        <v>43603</v>
      </c>
      <c r="L122" t="s">
        <v>458</v>
      </c>
      <c r="M122">
        <v>138</v>
      </c>
      <c r="N122">
        <v>1009</v>
      </c>
      <c r="O122">
        <v>2</v>
      </c>
      <c r="P122">
        <v>-1</v>
      </c>
      <c r="Q122">
        <v>0.1</v>
      </c>
      <c r="R122">
        <v>26.6</v>
      </c>
      <c r="S122">
        <v>33.6</v>
      </c>
      <c r="T122">
        <v>41.9</v>
      </c>
      <c r="U122">
        <v>33.700000000000003</v>
      </c>
      <c r="V122" s="41">
        <v>33.650000000000006</v>
      </c>
      <c r="W122">
        <v>2</v>
      </c>
      <c r="X122">
        <v>0.33999999999999997</v>
      </c>
      <c r="Y122">
        <v>2.7400955599380432</v>
      </c>
      <c r="Z122">
        <v>97.205351814642654</v>
      </c>
    </row>
    <row r="123" spans="1:27" x14ac:dyDescent="0.25">
      <c r="A123">
        <v>41</v>
      </c>
      <c r="B123" t="s">
        <v>57</v>
      </c>
      <c r="C123" t="s">
        <v>87</v>
      </c>
      <c r="D123" t="s">
        <v>18</v>
      </c>
      <c r="E123" t="s">
        <v>19</v>
      </c>
      <c r="F123">
        <v>23</v>
      </c>
      <c r="G123">
        <v>0</v>
      </c>
      <c r="J123">
        <v>2019</v>
      </c>
      <c r="K123">
        <v>43608</v>
      </c>
      <c r="L123" t="s">
        <v>449</v>
      </c>
      <c r="M123">
        <v>143</v>
      </c>
      <c r="N123">
        <v>1057</v>
      </c>
      <c r="O123">
        <v>0</v>
      </c>
      <c r="P123">
        <v>0</v>
      </c>
      <c r="Q123">
        <v>0.03</v>
      </c>
      <c r="R123">
        <v>26.2</v>
      </c>
      <c r="S123">
        <v>33.700000000000003</v>
      </c>
      <c r="T123">
        <v>36.4</v>
      </c>
      <c r="U123">
        <v>33.700000000000003</v>
      </c>
      <c r="V123" s="41">
        <v>33.700000000000003</v>
      </c>
      <c r="W123">
        <v>1</v>
      </c>
      <c r="X123">
        <v>0.2</v>
      </c>
      <c r="Y123">
        <v>2.8929176673167221</v>
      </c>
      <c r="Z123">
        <v>98.535012781292423</v>
      </c>
    </row>
    <row r="124" spans="1:27" x14ac:dyDescent="0.25">
      <c r="A124">
        <v>244</v>
      </c>
      <c r="B124" t="s">
        <v>57</v>
      </c>
      <c r="C124" t="s">
        <v>290</v>
      </c>
      <c r="D124" t="s">
        <v>18</v>
      </c>
      <c r="E124" t="s">
        <v>19</v>
      </c>
      <c r="F124">
        <v>19</v>
      </c>
      <c r="G124">
        <v>0</v>
      </c>
      <c r="J124">
        <v>2019</v>
      </c>
      <c r="K124">
        <v>43609</v>
      </c>
      <c r="L124" t="s">
        <v>454</v>
      </c>
      <c r="M124">
        <v>144</v>
      </c>
      <c r="N124">
        <v>1230</v>
      </c>
      <c r="O124">
        <v>3</v>
      </c>
      <c r="P124">
        <v>-2</v>
      </c>
      <c r="Q124">
        <v>0</v>
      </c>
      <c r="R124">
        <v>26.9</v>
      </c>
      <c r="S124">
        <v>33.799999999999997</v>
      </c>
      <c r="T124">
        <v>38.4</v>
      </c>
      <c r="U124">
        <v>33.700000000000003</v>
      </c>
      <c r="V124" s="41">
        <v>33.700000000000003</v>
      </c>
      <c r="W124">
        <v>1</v>
      </c>
      <c r="X124">
        <v>0.38</v>
      </c>
      <c r="Y124">
        <v>2.9202248847794969</v>
      </c>
      <c r="Z124">
        <v>98.706537162426244</v>
      </c>
    </row>
    <row r="125" spans="1:27" x14ac:dyDescent="0.25">
      <c r="A125">
        <v>245</v>
      </c>
      <c r="B125" t="s">
        <v>57</v>
      </c>
      <c r="C125" t="s">
        <v>291</v>
      </c>
      <c r="D125" t="s">
        <v>18</v>
      </c>
      <c r="E125" t="s">
        <v>19</v>
      </c>
      <c r="F125">
        <v>18</v>
      </c>
      <c r="G125">
        <v>0</v>
      </c>
      <c r="J125">
        <v>2019</v>
      </c>
      <c r="K125">
        <v>43609</v>
      </c>
      <c r="L125" t="s">
        <v>454</v>
      </c>
      <c r="M125">
        <v>144</v>
      </c>
      <c r="N125">
        <v>1232</v>
      </c>
      <c r="O125">
        <v>3</v>
      </c>
      <c r="P125">
        <v>-2</v>
      </c>
      <c r="Q125">
        <v>0</v>
      </c>
      <c r="R125">
        <v>26.4</v>
      </c>
      <c r="S125">
        <v>33.799999999999997</v>
      </c>
      <c r="T125">
        <v>38.6</v>
      </c>
      <c r="U125">
        <v>33.700000000000003</v>
      </c>
      <c r="V125" s="41">
        <v>33.700000000000003</v>
      </c>
      <c r="W125">
        <v>1</v>
      </c>
      <c r="X125">
        <v>0.38</v>
      </c>
      <c r="Y125">
        <v>3.4407036078830471</v>
      </c>
      <c r="Z125">
        <v>99.934447579392199</v>
      </c>
    </row>
    <row r="126" spans="1:27" x14ac:dyDescent="0.25">
      <c r="A126">
        <v>360</v>
      </c>
      <c r="B126" t="s">
        <v>57</v>
      </c>
      <c r="C126" t="s">
        <v>406</v>
      </c>
      <c r="D126" t="s">
        <v>18</v>
      </c>
      <c r="E126" t="s">
        <v>19</v>
      </c>
      <c r="F126">
        <v>16</v>
      </c>
      <c r="G126">
        <v>0</v>
      </c>
      <c r="J126">
        <v>2019</v>
      </c>
      <c r="K126">
        <v>43612</v>
      </c>
      <c r="L126" t="s">
        <v>448</v>
      </c>
      <c r="M126">
        <v>147</v>
      </c>
      <c r="N126">
        <v>1158</v>
      </c>
      <c r="O126">
        <v>0</v>
      </c>
      <c r="P126">
        <v>0</v>
      </c>
      <c r="Q126">
        <v>7.0000000000000007E-2</v>
      </c>
      <c r="R126">
        <v>27</v>
      </c>
      <c r="S126">
        <v>33.700000000000003</v>
      </c>
      <c r="T126">
        <v>38.5</v>
      </c>
      <c r="U126">
        <v>33.700000000000003</v>
      </c>
      <c r="V126" s="41">
        <v>33.700000000000003</v>
      </c>
      <c r="W126">
        <v>1</v>
      </c>
      <c r="X126">
        <v>0.38</v>
      </c>
      <c r="Y126">
        <v>2.992267727169339</v>
      </c>
      <c r="Z126">
        <v>99.081638903674161</v>
      </c>
    </row>
    <row r="127" spans="1:27" x14ac:dyDescent="0.25">
      <c r="A127">
        <v>117</v>
      </c>
      <c r="B127" t="s">
        <v>57</v>
      </c>
      <c r="C127" t="s">
        <v>162</v>
      </c>
      <c r="D127" t="s">
        <v>18</v>
      </c>
      <c r="E127" t="s">
        <v>19</v>
      </c>
      <c r="F127">
        <v>18</v>
      </c>
      <c r="G127">
        <v>1</v>
      </c>
      <c r="J127">
        <v>2019</v>
      </c>
      <c r="K127">
        <v>43605</v>
      </c>
      <c r="L127" t="s">
        <v>453</v>
      </c>
      <c r="M127">
        <v>140</v>
      </c>
      <c r="N127">
        <v>1445</v>
      </c>
      <c r="O127">
        <v>3</v>
      </c>
      <c r="P127">
        <v>-2</v>
      </c>
      <c r="Q127">
        <v>0.01</v>
      </c>
      <c r="R127">
        <v>25.6</v>
      </c>
      <c r="S127">
        <v>33.799999999999997</v>
      </c>
      <c r="T127">
        <v>31</v>
      </c>
      <c r="U127">
        <v>33.700000000000003</v>
      </c>
      <c r="V127" s="41">
        <v>33.724025307335204</v>
      </c>
      <c r="W127">
        <v>1</v>
      </c>
      <c r="X127">
        <v>0.46000000000000008</v>
      </c>
      <c r="Y127">
        <v>2.7815684704006989</v>
      </c>
      <c r="Z127">
        <v>97.635068965756616</v>
      </c>
    </row>
    <row r="128" spans="1:27" x14ac:dyDescent="0.25">
      <c r="A128">
        <v>42</v>
      </c>
      <c r="B128" t="s">
        <v>57</v>
      </c>
      <c r="C128" t="s">
        <v>88</v>
      </c>
      <c r="D128" t="s">
        <v>18</v>
      </c>
      <c r="E128" t="s">
        <v>19</v>
      </c>
      <c r="F128">
        <v>23</v>
      </c>
      <c r="G128">
        <v>0</v>
      </c>
      <c r="J128">
        <v>2019</v>
      </c>
      <c r="K128">
        <v>43608</v>
      </c>
      <c r="L128" t="s">
        <v>449</v>
      </c>
      <c r="M128">
        <v>143</v>
      </c>
      <c r="N128">
        <v>1052</v>
      </c>
      <c r="O128">
        <v>0</v>
      </c>
      <c r="P128">
        <v>0</v>
      </c>
      <c r="Q128">
        <v>0.01</v>
      </c>
      <c r="R128">
        <v>25.7</v>
      </c>
      <c r="S128">
        <v>33.6</v>
      </c>
      <c r="T128">
        <v>38.1</v>
      </c>
      <c r="U128">
        <v>33.799999999999997</v>
      </c>
      <c r="V128" s="41">
        <v>33.751949385329588</v>
      </c>
      <c r="W128">
        <v>2</v>
      </c>
      <c r="X128">
        <v>0.2</v>
      </c>
      <c r="Y128">
        <v>2.8086065207958781</v>
      </c>
      <c r="Z128">
        <v>97.88590937717322</v>
      </c>
    </row>
    <row r="129" spans="1:27" x14ac:dyDescent="0.25">
      <c r="A129">
        <v>95</v>
      </c>
      <c r="B129" t="s">
        <v>57</v>
      </c>
      <c r="C129" t="s">
        <v>141</v>
      </c>
      <c r="D129" t="s">
        <v>18</v>
      </c>
      <c r="E129" t="s">
        <v>19</v>
      </c>
      <c r="F129">
        <v>23</v>
      </c>
      <c r="G129">
        <v>1</v>
      </c>
      <c r="J129">
        <v>2019</v>
      </c>
      <c r="K129">
        <v>43605</v>
      </c>
      <c r="L129" t="s">
        <v>453</v>
      </c>
      <c r="M129">
        <v>140</v>
      </c>
      <c r="N129">
        <v>1531</v>
      </c>
      <c r="O129">
        <v>0</v>
      </c>
      <c r="P129">
        <v>-1</v>
      </c>
      <c r="Q129">
        <v>0.19</v>
      </c>
      <c r="R129">
        <v>24.8</v>
      </c>
      <c r="S129">
        <v>33.799999999999997</v>
      </c>
      <c r="T129">
        <v>22.2</v>
      </c>
      <c r="U129">
        <v>33.700000000000003</v>
      </c>
      <c r="V129" s="41">
        <v>33.757955013865661</v>
      </c>
      <c r="W129">
        <v>1.6</v>
      </c>
      <c r="X129">
        <v>0.97</v>
      </c>
      <c r="Y129">
        <v>2.593371040775339</v>
      </c>
      <c r="Z129">
        <v>95.185170331670435</v>
      </c>
      <c r="AA129" t="s">
        <v>426</v>
      </c>
    </row>
    <row r="130" spans="1:27" x14ac:dyDescent="0.25">
      <c r="A130">
        <v>150</v>
      </c>
      <c r="B130" t="s">
        <v>57</v>
      </c>
      <c r="C130" t="s">
        <v>196</v>
      </c>
      <c r="D130" t="s">
        <v>18</v>
      </c>
      <c r="E130" t="s">
        <v>19</v>
      </c>
      <c r="F130">
        <v>21</v>
      </c>
      <c r="G130">
        <v>0</v>
      </c>
      <c r="J130">
        <v>2019</v>
      </c>
      <c r="K130">
        <v>43612</v>
      </c>
      <c r="L130" t="s">
        <v>448</v>
      </c>
      <c r="M130">
        <v>147</v>
      </c>
      <c r="N130">
        <v>1710</v>
      </c>
      <c r="O130">
        <v>3</v>
      </c>
      <c r="P130">
        <v>-2</v>
      </c>
      <c r="Q130">
        <v>0.23</v>
      </c>
      <c r="R130">
        <v>25.5</v>
      </c>
      <c r="S130">
        <v>33.799999999999997</v>
      </c>
      <c r="T130">
        <v>30.4</v>
      </c>
      <c r="U130">
        <v>33.700000000000003</v>
      </c>
      <c r="V130" s="41">
        <v>33.760263454706902</v>
      </c>
      <c r="W130">
        <v>1</v>
      </c>
      <c r="X130">
        <v>0.38</v>
      </c>
      <c r="Y130">
        <v>2.0999709311040489</v>
      </c>
      <c r="Z130">
        <v>81.067011819534088</v>
      </c>
    </row>
    <row r="131" spans="1:27" x14ac:dyDescent="0.25">
      <c r="A131">
        <v>118</v>
      </c>
      <c r="B131" t="s">
        <v>57</v>
      </c>
      <c r="C131" t="s">
        <v>163</v>
      </c>
      <c r="D131" t="s">
        <v>18</v>
      </c>
      <c r="E131" t="s">
        <v>19</v>
      </c>
      <c r="F131">
        <v>15</v>
      </c>
      <c r="G131">
        <v>1</v>
      </c>
      <c r="J131">
        <v>2019</v>
      </c>
      <c r="K131">
        <v>43605</v>
      </c>
      <c r="L131" t="s">
        <v>453</v>
      </c>
      <c r="M131">
        <v>140</v>
      </c>
      <c r="N131">
        <v>1455</v>
      </c>
      <c r="O131">
        <v>0</v>
      </c>
      <c r="P131">
        <v>-1</v>
      </c>
      <c r="Q131">
        <v>0.12</v>
      </c>
      <c r="R131">
        <v>25.3</v>
      </c>
      <c r="S131">
        <v>33.799999999999997</v>
      </c>
      <c r="T131">
        <v>27.1</v>
      </c>
      <c r="U131">
        <v>33.799999999999997</v>
      </c>
      <c r="V131" s="41">
        <v>33.79999999999999</v>
      </c>
      <c r="W131">
        <v>1</v>
      </c>
      <c r="X131">
        <v>0.7</v>
      </c>
      <c r="Y131">
        <v>2.6903392905673291</v>
      </c>
      <c r="Z131">
        <v>96.612209789199042</v>
      </c>
      <c r="AA131" t="s">
        <v>433</v>
      </c>
    </row>
    <row r="132" spans="1:27" x14ac:dyDescent="0.25">
      <c r="A132">
        <v>15</v>
      </c>
      <c r="B132" t="s">
        <v>57</v>
      </c>
      <c r="C132" t="s">
        <v>60</v>
      </c>
      <c r="D132" t="s">
        <v>18</v>
      </c>
      <c r="E132" t="s">
        <v>19</v>
      </c>
      <c r="F132">
        <v>18</v>
      </c>
      <c r="G132">
        <v>0</v>
      </c>
      <c r="J132">
        <v>2019</v>
      </c>
      <c r="K132">
        <v>43607</v>
      </c>
      <c r="L132" t="s">
        <v>451</v>
      </c>
      <c r="M132">
        <v>142</v>
      </c>
      <c r="N132">
        <v>1634</v>
      </c>
      <c r="O132">
        <v>0</v>
      </c>
      <c r="P132">
        <v>0</v>
      </c>
      <c r="Q132">
        <v>0</v>
      </c>
      <c r="R132">
        <v>26.5</v>
      </c>
      <c r="S132">
        <v>33.799999999999997</v>
      </c>
      <c r="T132">
        <v>38</v>
      </c>
      <c r="U132">
        <v>33.799999999999997</v>
      </c>
      <c r="V132" s="41">
        <v>33.799999999999997</v>
      </c>
      <c r="W132">
        <v>1</v>
      </c>
      <c r="X132">
        <v>0.28999999999999998</v>
      </c>
      <c r="Y132">
        <v>2.712277812555528</v>
      </c>
      <c r="Z132">
        <v>96.884621023876093</v>
      </c>
    </row>
    <row r="133" spans="1:27" x14ac:dyDescent="0.25">
      <c r="A133">
        <v>116</v>
      </c>
      <c r="B133" t="s">
        <v>57</v>
      </c>
      <c r="C133" t="s">
        <v>161</v>
      </c>
      <c r="D133" t="s">
        <v>18</v>
      </c>
      <c r="E133" t="s">
        <v>19</v>
      </c>
      <c r="F133">
        <v>18</v>
      </c>
      <c r="G133">
        <v>1</v>
      </c>
      <c r="J133">
        <v>2019</v>
      </c>
      <c r="K133">
        <v>43605</v>
      </c>
      <c r="L133" t="s">
        <v>453</v>
      </c>
      <c r="M133">
        <v>140</v>
      </c>
      <c r="N133">
        <v>1500</v>
      </c>
      <c r="O133">
        <v>3</v>
      </c>
      <c r="P133">
        <v>-1</v>
      </c>
      <c r="Q133">
        <v>0.17</v>
      </c>
      <c r="R133">
        <v>25.4</v>
      </c>
      <c r="S133">
        <v>33.799999999999997</v>
      </c>
      <c r="T133">
        <v>31.2</v>
      </c>
      <c r="U133">
        <v>33.799999999999997</v>
      </c>
      <c r="V133" s="41">
        <v>33.799999999999997</v>
      </c>
      <c r="W133">
        <v>1</v>
      </c>
      <c r="X133">
        <v>0.35</v>
      </c>
      <c r="Y133">
        <v>2.724326682618464</v>
      </c>
      <c r="Z133">
        <v>97.026861072375397</v>
      </c>
    </row>
    <row r="134" spans="1:27" x14ac:dyDescent="0.25">
      <c r="A134">
        <v>120</v>
      </c>
      <c r="B134" t="s">
        <v>57</v>
      </c>
      <c r="C134" t="s">
        <v>165</v>
      </c>
      <c r="D134" t="s">
        <v>18</v>
      </c>
      <c r="E134" t="s">
        <v>19</v>
      </c>
      <c r="F134">
        <v>15</v>
      </c>
      <c r="G134">
        <v>1</v>
      </c>
      <c r="J134">
        <v>2019</v>
      </c>
      <c r="K134">
        <v>43605</v>
      </c>
      <c r="L134" t="s">
        <v>453</v>
      </c>
      <c r="M134">
        <v>140</v>
      </c>
      <c r="N134">
        <v>1505</v>
      </c>
      <c r="O134">
        <v>1</v>
      </c>
      <c r="P134">
        <v>-1</v>
      </c>
      <c r="Q134">
        <v>0</v>
      </c>
      <c r="R134">
        <v>25.3</v>
      </c>
      <c r="S134">
        <v>33.799999999999997</v>
      </c>
      <c r="T134">
        <v>27</v>
      </c>
      <c r="U134">
        <v>33.799999999999997</v>
      </c>
      <c r="V134" s="41">
        <v>33.799999999999997</v>
      </c>
      <c r="W134">
        <v>1</v>
      </c>
      <c r="X134">
        <v>0.7</v>
      </c>
      <c r="Y134">
        <v>2.609164857092733</v>
      </c>
      <c r="Z134">
        <v>95.443700454308811</v>
      </c>
      <c r="AA134" t="s">
        <v>433</v>
      </c>
    </row>
    <row r="135" spans="1:27" x14ac:dyDescent="0.25">
      <c r="A135">
        <v>156</v>
      </c>
      <c r="B135" t="s">
        <v>57</v>
      </c>
      <c r="C135" t="s">
        <v>202</v>
      </c>
      <c r="D135" t="s">
        <v>18</v>
      </c>
      <c r="E135" t="s">
        <v>19</v>
      </c>
      <c r="F135">
        <v>19</v>
      </c>
      <c r="G135">
        <v>0</v>
      </c>
      <c r="J135">
        <v>2019</v>
      </c>
      <c r="K135">
        <v>43612</v>
      </c>
      <c r="L135" t="s">
        <v>448</v>
      </c>
      <c r="M135">
        <v>147</v>
      </c>
      <c r="N135">
        <v>1705</v>
      </c>
      <c r="O135">
        <v>3</v>
      </c>
      <c r="P135">
        <v>-2</v>
      </c>
      <c r="Q135">
        <v>0.18</v>
      </c>
      <c r="R135">
        <v>25.6</v>
      </c>
      <c r="S135">
        <v>33.9</v>
      </c>
      <c r="T135">
        <v>30.8</v>
      </c>
      <c r="U135">
        <v>33.700000000000003</v>
      </c>
      <c r="V135" s="41">
        <v>33.814589803375029</v>
      </c>
      <c r="W135">
        <v>1</v>
      </c>
      <c r="X135">
        <v>0.2</v>
      </c>
      <c r="Y135">
        <v>2.6473339837524019</v>
      </c>
      <c r="Z135">
        <v>96.025707651849658</v>
      </c>
    </row>
    <row r="136" spans="1:27" x14ac:dyDescent="0.25">
      <c r="A136">
        <v>152</v>
      </c>
      <c r="B136" t="s">
        <v>57</v>
      </c>
      <c r="C136" t="s">
        <v>198</v>
      </c>
      <c r="D136" t="s">
        <v>18</v>
      </c>
      <c r="E136" t="s">
        <v>19</v>
      </c>
      <c r="F136">
        <v>19</v>
      </c>
      <c r="G136">
        <v>0</v>
      </c>
      <c r="J136">
        <v>2019</v>
      </c>
      <c r="K136">
        <v>43612</v>
      </c>
      <c r="L136" t="s">
        <v>448</v>
      </c>
      <c r="M136">
        <v>147</v>
      </c>
      <c r="N136">
        <v>1708</v>
      </c>
      <c r="O136">
        <v>3</v>
      </c>
      <c r="P136">
        <v>-2</v>
      </c>
      <c r="Q136">
        <v>0.19</v>
      </c>
      <c r="R136">
        <v>25.7</v>
      </c>
      <c r="S136">
        <v>33.9</v>
      </c>
      <c r="T136">
        <v>30.6</v>
      </c>
      <c r="U136">
        <v>33.700000000000003</v>
      </c>
      <c r="V136" s="41">
        <v>33.81591002773132</v>
      </c>
      <c r="W136">
        <v>1</v>
      </c>
      <c r="X136">
        <v>0.38</v>
      </c>
      <c r="Y136">
        <v>2.5943570639650222</v>
      </c>
      <c r="Z136">
        <v>95.201621086201939</v>
      </c>
    </row>
    <row r="137" spans="1:27" x14ac:dyDescent="0.25">
      <c r="A137">
        <v>242</v>
      </c>
      <c r="B137" t="s">
        <v>57</v>
      </c>
      <c r="C137" t="s">
        <v>288</v>
      </c>
      <c r="D137" t="s">
        <v>18</v>
      </c>
      <c r="E137" t="s">
        <v>19</v>
      </c>
      <c r="F137">
        <v>16</v>
      </c>
      <c r="G137">
        <v>0</v>
      </c>
      <c r="J137">
        <v>2019</v>
      </c>
      <c r="K137">
        <v>43609</v>
      </c>
      <c r="L137" t="s">
        <v>454</v>
      </c>
      <c r="M137">
        <v>144</v>
      </c>
      <c r="N137">
        <v>1225</v>
      </c>
      <c r="O137">
        <v>3</v>
      </c>
      <c r="P137">
        <v>-2</v>
      </c>
      <c r="Q137">
        <v>0.01</v>
      </c>
      <c r="R137">
        <v>26.5</v>
      </c>
      <c r="S137">
        <v>34</v>
      </c>
      <c r="T137">
        <v>37.299999999999997</v>
      </c>
      <c r="U137">
        <v>33.799999999999997</v>
      </c>
      <c r="V137" s="41">
        <v>33.848050614670406</v>
      </c>
      <c r="W137">
        <v>1</v>
      </c>
      <c r="X137">
        <v>0.38</v>
      </c>
      <c r="Y137">
        <v>2.54086275936081</v>
      </c>
      <c r="Z137">
        <v>94.247716329381362</v>
      </c>
    </row>
    <row r="138" spans="1:27" x14ac:dyDescent="0.25">
      <c r="A138">
        <v>13</v>
      </c>
      <c r="B138" t="s">
        <v>57</v>
      </c>
      <c r="C138" t="s">
        <v>58</v>
      </c>
      <c r="D138" t="s">
        <v>18</v>
      </c>
      <c r="E138" t="s">
        <v>19</v>
      </c>
      <c r="F138">
        <v>19</v>
      </c>
      <c r="G138">
        <v>0</v>
      </c>
      <c r="J138">
        <v>2019</v>
      </c>
      <c r="K138">
        <v>43607</v>
      </c>
      <c r="L138" t="s">
        <v>451</v>
      </c>
      <c r="M138">
        <v>142</v>
      </c>
      <c r="N138">
        <v>1706</v>
      </c>
      <c r="O138">
        <v>0</v>
      </c>
      <c r="P138">
        <v>0</v>
      </c>
      <c r="Q138">
        <v>0.01</v>
      </c>
      <c r="R138">
        <v>26.3</v>
      </c>
      <c r="S138">
        <v>33.700000000000003</v>
      </c>
      <c r="T138">
        <v>42.5</v>
      </c>
      <c r="U138">
        <v>33.9</v>
      </c>
      <c r="V138" s="41">
        <v>33.85194938532959</v>
      </c>
      <c r="W138">
        <v>1</v>
      </c>
      <c r="X138">
        <v>0.2</v>
      </c>
      <c r="Y138">
        <v>2.8533438096306112</v>
      </c>
      <c r="Z138">
        <v>98.254071300384766</v>
      </c>
    </row>
    <row r="139" spans="1:27" x14ac:dyDescent="0.25">
      <c r="A139">
        <v>16</v>
      </c>
      <c r="B139" t="s">
        <v>57</v>
      </c>
      <c r="C139" t="s">
        <v>61</v>
      </c>
      <c r="D139" t="s">
        <v>18</v>
      </c>
      <c r="E139" t="s">
        <v>19</v>
      </c>
      <c r="F139">
        <v>19</v>
      </c>
      <c r="G139">
        <v>0</v>
      </c>
      <c r="J139">
        <v>2019</v>
      </c>
      <c r="K139">
        <v>43607</v>
      </c>
      <c r="L139" t="s">
        <v>451</v>
      </c>
      <c r="M139">
        <v>142</v>
      </c>
      <c r="N139">
        <v>1709</v>
      </c>
      <c r="O139">
        <v>3</v>
      </c>
      <c r="P139">
        <v>-2</v>
      </c>
      <c r="Q139">
        <v>0.01</v>
      </c>
      <c r="R139">
        <v>26.2</v>
      </c>
      <c r="S139">
        <v>33.700000000000003</v>
      </c>
      <c r="T139">
        <v>40.5</v>
      </c>
      <c r="U139">
        <v>33.9</v>
      </c>
      <c r="V139" s="41">
        <v>33.85194938532959</v>
      </c>
      <c r="W139">
        <v>1</v>
      </c>
      <c r="X139">
        <v>0.2</v>
      </c>
      <c r="Y139">
        <v>2.42365653214258</v>
      </c>
      <c r="Z139">
        <v>91.69423853302203</v>
      </c>
    </row>
    <row r="140" spans="1:27" x14ac:dyDescent="0.25">
      <c r="A140">
        <v>94</v>
      </c>
      <c r="B140" t="s">
        <v>57</v>
      </c>
      <c r="C140" t="s">
        <v>140</v>
      </c>
      <c r="D140" t="s">
        <v>18</v>
      </c>
      <c r="E140" t="s">
        <v>19</v>
      </c>
      <c r="F140">
        <v>40</v>
      </c>
      <c r="G140">
        <v>1</v>
      </c>
      <c r="J140">
        <v>2019</v>
      </c>
      <c r="K140">
        <v>43605</v>
      </c>
      <c r="L140" t="s">
        <v>453</v>
      </c>
      <c r="M140">
        <v>140</v>
      </c>
      <c r="N140">
        <v>1511</v>
      </c>
      <c r="O140">
        <v>1</v>
      </c>
      <c r="P140">
        <v>-2</v>
      </c>
      <c r="Q140">
        <v>0.12</v>
      </c>
      <c r="R140">
        <v>25.2</v>
      </c>
      <c r="S140">
        <v>33.9</v>
      </c>
      <c r="T140">
        <v>25.5</v>
      </c>
      <c r="U140">
        <v>33.799999999999997</v>
      </c>
      <c r="V140" s="41">
        <v>33.852277442494831</v>
      </c>
      <c r="W140">
        <v>1.6</v>
      </c>
      <c r="X140">
        <v>0.35</v>
      </c>
      <c r="Y140">
        <v>2.3730659908884371</v>
      </c>
      <c r="Z140">
        <v>90.383849662564955</v>
      </c>
      <c r="AA140" t="s">
        <v>429</v>
      </c>
    </row>
    <row r="141" spans="1:27" x14ac:dyDescent="0.25">
      <c r="A141">
        <v>99</v>
      </c>
      <c r="B141" t="s">
        <v>57</v>
      </c>
      <c r="C141" t="s">
        <v>145</v>
      </c>
      <c r="D141" t="s">
        <v>18</v>
      </c>
      <c r="E141" t="s">
        <v>19</v>
      </c>
      <c r="F141">
        <v>25</v>
      </c>
      <c r="G141">
        <v>1</v>
      </c>
      <c r="J141">
        <v>2019</v>
      </c>
      <c r="K141">
        <v>43605</v>
      </c>
      <c r="L141" t="s">
        <v>453</v>
      </c>
      <c r="M141">
        <v>140</v>
      </c>
      <c r="N141">
        <v>1536</v>
      </c>
      <c r="O141">
        <v>0</v>
      </c>
      <c r="P141">
        <v>-1</v>
      </c>
      <c r="Q141">
        <v>0.15</v>
      </c>
      <c r="R141">
        <v>24.6</v>
      </c>
      <c r="S141">
        <v>33.9</v>
      </c>
      <c r="T141">
        <v>20.9</v>
      </c>
      <c r="U141">
        <v>33.799999999999997</v>
      </c>
      <c r="V141" s="41">
        <v>33.855051025721679</v>
      </c>
      <c r="W141">
        <v>1</v>
      </c>
      <c r="X141">
        <v>0.61</v>
      </c>
      <c r="Y141">
        <v>0.82884904550952432</v>
      </c>
      <c r="Z141">
        <v>19.49197126191893</v>
      </c>
      <c r="AA141" t="s">
        <v>426</v>
      </c>
    </row>
    <row r="142" spans="1:27" x14ac:dyDescent="0.25">
      <c r="A142">
        <v>154</v>
      </c>
      <c r="B142" t="s">
        <v>57</v>
      </c>
      <c r="C142" t="s">
        <v>200</v>
      </c>
      <c r="D142" t="s">
        <v>18</v>
      </c>
      <c r="E142" t="s">
        <v>19</v>
      </c>
      <c r="F142">
        <v>48</v>
      </c>
      <c r="G142">
        <v>0</v>
      </c>
      <c r="J142">
        <v>2019</v>
      </c>
      <c r="K142">
        <v>43612</v>
      </c>
      <c r="L142" t="s">
        <v>448</v>
      </c>
      <c r="M142">
        <v>147</v>
      </c>
      <c r="N142">
        <v>1707</v>
      </c>
      <c r="O142">
        <v>3</v>
      </c>
      <c r="P142">
        <v>-2</v>
      </c>
      <c r="Q142">
        <v>0.23</v>
      </c>
      <c r="R142">
        <v>25.6</v>
      </c>
      <c r="S142">
        <v>33.9</v>
      </c>
      <c r="T142">
        <v>30.7</v>
      </c>
      <c r="U142">
        <v>33.799999999999997</v>
      </c>
      <c r="V142" s="41">
        <v>33.860263454706896</v>
      </c>
      <c r="W142">
        <v>1</v>
      </c>
      <c r="X142">
        <v>0.38</v>
      </c>
      <c r="Y142">
        <v>1.76656722430881</v>
      </c>
      <c r="Z142">
        <v>65.280207029685215</v>
      </c>
    </row>
    <row r="143" spans="1:27" x14ac:dyDescent="0.25">
      <c r="A143">
        <v>14</v>
      </c>
      <c r="B143" t="s">
        <v>57</v>
      </c>
      <c r="C143" t="s">
        <v>59</v>
      </c>
      <c r="D143" t="s">
        <v>18</v>
      </c>
      <c r="E143" t="s">
        <v>19</v>
      </c>
      <c r="F143">
        <v>24</v>
      </c>
      <c r="G143">
        <v>0</v>
      </c>
      <c r="J143">
        <v>2019</v>
      </c>
      <c r="K143">
        <v>43607</v>
      </c>
      <c r="L143" t="s">
        <v>451</v>
      </c>
      <c r="M143">
        <v>142</v>
      </c>
      <c r="N143">
        <v>1700</v>
      </c>
      <c r="O143">
        <v>3</v>
      </c>
      <c r="P143">
        <v>2</v>
      </c>
      <c r="Q143">
        <v>0</v>
      </c>
      <c r="R143">
        <v>26.3</v>
      </c>
      <c r="S143">
        <v>33.799999999999997</v>
      </c>
      <c r="T143">
        <v>44</v>
      </c>
      <c r="U143">
        <v>33.9</v>
      </c>
      <c r="V143" s="41">
        <v>33.9</v>
      </c>
      <c r="W143">
        <v>1</v>
      </c>
      <c r="X143">
        <v>0.2</v>
      </c>
      <c r="Y143">
        <v>2.4753475557312612</v>
      </c>
      <c r="Z143">
        <v>92.901625556010629</v>
      </c>
    </row>
    <row r="144" spans="1:27" x14ac:dyDescent="0.25">
      <c r="A144">
        <v>98</v>
      </c>
      <c r="B144" t="s">
        <v>57</v>
      </c>
      <c r="C144" t="s">
        <v>144</v>
      </c>
      <c r="D144" t="s">
        <v>18</v>
      </c>
      <c r="E144" t="s">
        <v>19</v>
      </c>
      <c r="F144">
        <v>29</v>
      </c>
      <c r="G144">
        <v>0</v>
      </c>
      <c r="J144">
        <v>2019</v>
      </c>
      <c r="K144">
        <v>43605</v>
      </c>
      <c r="L144" t="s">
        <v>453</v>
      </c>
      <c r="M144">
        <v>140</v>
      </c>
      <c r="N144">
        <v>1516</v>
      </c>
      <c r="O144">
        <v>2</v>
      </c>
      <c r="P144">
        <v>-1</v>
      </c>
      <c r="Q144">
        <v>0.01</v>
      </c>
      <c r="R144">
        <v>25.9</v>
      </c>
      <c r="S144">
        <v>33.9</v>
      </c>
      <c r="T144">
        <v>25</v>
      </c>
      <c r="U144">
        <v>33.9</v>
      </c>
      <c r="V144" s="41">
        <v>33.9</v>
      </c>
      <c r="W144">
        <v>1</v>
      </c>
      <c r="X144">
        <v>0.28999999999999998</v>
      </c>
      <c r="Y144">
        <v>2.5621863179854101</v>
      </c>
      <c r="Z144">
        <v>94.643135391151716</v>
      </c>
    </row>
    <row r="145" spans="1:27" x14ac:dyDescent="0.25">
      <c r="A145">
        <v>362</v>
      </c>
      <c r="B145" t="s">
        <v>57</v>
      </c>
      <c r="C145" t="s">
        <v>408</v>
      </c>
      <c r="D145" t="s">
        <v>18</v>
      </c>
      <c r="E145" t="s">
        <v>19</v>
      </c>
      <c r="F145">
        <v>20</v>
      </c>
      <c r="G145">
        <v>1</v>
      </c>
      <c r="J145">
        <v>2019</v>
      </c>
      <c r="K145">
        <v>43612</v>
      </c>
      <c r="L145" t="s">
        <v>448</v>
      </c>
      <c r="M145">
        <v>147</v>
      </c>
      <c r="N145">
        <v>1211</v>
      </c>
      <c r="O145">
        <v>3</v>
      </c>
      <c r="P145">
        <v>-2</v>
      </c>
      <c r="Q145">
        <v>0.02</v>
      </c>
      <c r="R145">
        <v>27.5</v>
      </c>
      <c r="S145">
        <v>33.700000000000003</v>
      </c>
      <c r="T145">
        <v>45.2</v>
      </c>
      <c r="U145">
        <v>34</v>
      </c>
      <c r="V145" s="41">
        <v>33.907294901687521</v>
      </c>
      <c r="W145">
        <v>0.7</v>
      </c>
      <c r="X145">
        <v>0.67</v>
      </c>
      <c r="Y145">
        <v>2.13391704970156</v>
      </c>
      <c r="Z145">
        <v>82.426488924249242</v>
      </c>
    </row>
    <row r="146" spans="1:27" x14ac:dyDescent="0.25">
      <c r="A146">
        <v>96</v>
      </c>
      <c r="B146" t="s">
        <v>57</v>
      </c>
      <c r="C146" t="s">
        <v>142</v>
      </c>
      <c r="D146" t="s">
        <v>18</v>
      </c>
      <c r="E146" t="s">
        <v>19</v>
      </c>
      <c r="F146">
        <v>22</v>
      </c>
      <c r="G146">
        <v>1</v>
      </c>
      <c r="J146">
        <v>2019</v>
      </c>
      <c r="K146">
        <v>43605</v>
      </c>
      <c r="L146" t="s">
        <v>453</v>
      </c>
      <c r="M146">
        <v>140</v>
      </c>
      <c r="N146">
        <v>1527</v>
      </c>
      <c r="O146">
        <v>3</v>
      </c>
      <c r="P146">
        <v>-2</v>
      </c>
      <c r="Q146">
        <v>0.01</v>
      </c>
      <c r="R146">
        <v>25.1</v>
      </c>
      <c r="S146">
        <v>34</v>
      </c>
      <c r="T146">
        <v>27</v>
      </c>
      <c r="U146">
        <v>33.9</v>
      </c>
      <c r="V146" s="41">
        <v>33.924025307335199</v>
      </c>
      <c r="W146">
        <v>1</v>
      </c>
      <c r="X146">
        <v>0.7</v>
      </c>
      <c r="Y146">
        <v>2.8656313005452598</v>
      </c>
      <c r="Z146">
        <v>98.345593689373828</v>
      </c>
      <c r="AA146" t="s">
        <v>426</v>
      </c>
    </row>
    <row r="147" spans="1:27" x14ac:dyDescent="0.25">
      <c r="A147">
        <v>250</v>
      </c>
      <c r="B147" t="s">
        <v>57</v>
      </c>
      <c r="C147" t="s">
        <v>296</v>
      </c>
      <c r="D147" t="s">
        <v>18</v>
      </c>
      <c r="E147" t="s">
        <v>19</v>
      </c>
      <c r="F147">
        <v>33</v>
      </c>
      <c r="G147">
        <v>1</v>
      </c>
      <c r="J147">
        <v>2019</v>
      </c>
      <c r="K147">
        <v>43608</v>
      </c>
      <c r="L147" t="s">
        <v>449</v>
      </c>
      <c r="M147">
        <v>143</v>
      </c>
      <c r="N147">
        <v>1501</v>
      </c>
      <c r="O147">
        <v>3</v>
      </c>
      <c r="P147">
        <v>-2</v>
      </c>
      <c r="Q147">
        <v>0.04</v>
      </c>
      <c r="R147">
        <v>28.8</v>
      </c>
      <c r="S147">
        <v>27.5</v>
      </c>
      <c r="T147">
        <v>34.5</v>
      </c>
      <c r="U147">
        <v>38</v>
      </c>
      <c r="V147" s="41">
        <v>33.932028189410666</v>
      </c>
      <c r="W147">
        <v>0.7</v>
      </c>
      <c r="X147">
        <v>0.49</v>
      </c>
      <c r="Y147">
        <v>2.578811741740568</v>
      </c>
      <c r="Z147">
        <v>94.937389672077813</v>
      </c>
    </row>
    <row r="148" spans="1:27" x14ac:dyDescent="0.25">
      <c r="A148">
        <v>363</v>
      </c>
      <c r="B148" t="s">
        <v>57</v>
      </c>
      <c r="C148" t="s">
        <v>409</v>
      </c>
      <c r="D148" t="s">
        <v>18</v>
      </c>
      <c r="E148" t="s">
        <v>19</v>
      </c>
      <c r="F148">
        <v>20</v>
      </c>
      <c r="G148">
        <v>1</v>
      </c>
      <c r="J148">
        <v>2019</v>
      </c>
      <c r="K148">
        <v>43612</v>
      </c>
      <c r="L148" t="s">
        <v>448</v>
      </c>
      <c r="M148">
        <v>147</v>
      </c>
      <c r="N148">
        <v>1214</v>
      </c>
      <c r="O148">
        <v>3</v>
      </c>
      <c r="P148">
        <v>-2</v>
      </c>
      <c r="Q148">
        <v>0.02</v>
      </c>
      <c r="R148">
        <v>27.9</v>
      </c>
      <c r="S148">
        <v>33.799999999999997</v>
      </c>
      <c r="T148">
        <v>47.1</v>
      </c>
      <c r="U148">
        <v>34</v>
      </c>
      <c r="V148" s="41">
        <v>33.938196601125014</v>
      </c>
      <c r="W148">
        <v>2</v>
      </c>
      <c r="X148">
        <v>0.67</v>
      </c>
      <c r="Y148">
        <v>1.570257537626031</v>
      </c>
      <c r="Z148">
        <v>54.725409391268137</v>
      </c>
    </row>
    <row r="149" spans="1:27" x14ac:dyDescent="0.25">
      <c r="A149">
        <v>364</v>
      </c>
      <c r="B149" t="s">
        <v>57</v>
      </c>
      <c r="C149" t="s">
        <v>410</v>
      </c>
      <c r="D149" t="s">
        <v>18</v>
      </c>
      <c r="E149" t="s">
        <v>19</v>
      </c>
      <c r="F149">
        <v>18</v>
      </c>
      <c r="G149">
        <v>1</v>
      </c>
      <c r="J149">
        <v>2019</v>
      </c>
      <c r="K149">
        <v>43612</v>
      </c>
      <c r="L149" t="s">
        <v>448</v>
      </c>
      <c r="M149">
        <v>147</v>
      </c>
      <c r="N149">
        <v>1217</v>
      </c>
      <c r="O149">
        <v>3</v>
      </c>
      <c r="P149">
        <v>-2</v>
      </c>
      <c r="Q149">
        <v>0</v>
      </c>
      <c r="R149">
        <v>27.6</v>
      </c>
      <c r="S149">
        <v>33.700000000000003</v>
      </c>
      <c r="T149">
        <v>46.6</v>
      </c>
      <c r="U149">
        <v>34</v>
      </c>
      <c r="V149" s="41">
        <v>34</v>
      </c>
      <c r="W149">
        <v>2</v>
      </c>
      <c r="X149">
        <v>0.33000000000000007</v>
      </c>
      <c r="Y149">
        <v>2.2657549683995462</v>
      </c>
      <c r="Z149">
        <v>87.172449066582942</v>
      </c>
    </row>
    <row r="150" spans="1:27" x14ac:dyDescent="0.25">
      <c r="A150">
        <v>55</v>
      </c>
      <c r="B150" t="s">
        <v>57</v>
      </c>
      <c r="C150" t="s">
        <v>101</v>
      </c>
      <c r="D150" t="s">
        <v>18</v>
      </c>
      <c r="E150" t="s">
        <v>19</v>
      </c>
      <c r="F150">
        <v>18</v>
      </c>
      <c r="G150">
        <v>0</v>
      </c>
      <c r="J150">
        <v>2019</v>
      </c>
      <c r="K150">
        <v>43608</v>
      </c>
      <c r="L150" t="s">
        <v>449</v>
      </c>
      <c r="M150">
        <v>143</v>
      </c>
      <c r="N150">
        <v>1148</v>
      </c>
      <c r="O150">
        <v>3</v>
      </c>
      <c r="P150">
        <v>-2</v>
      </c>
      <c r="Q150">
        <v>0.01</v>
      </c>
      <c r="R150">
        <v>27.7</v>
      </c>
      <c r="S150">
        <v>34.1</v>
      </c>
      <c r="T150">
        <v>40.5</v>
      </c>
      <c r="U150">
        <v>34</v>
      </c>
      <c r="V150" s="41">
        <v>34.024025307335208</v>
      </c>
      <c r="W150">
        <v>2</v>
      </c>
      <c r="X150">
        <v>0.2</v>
      </c>
      <c r="Y150">
        <v>1.9075450227170321</v>
      </c>
      <c r="Z150">
        <v>72.421143646506138</v>
      </c>
    </row>
    <row r="151" spans="1:27" x14ac:dyDescent="0.25">
      <c r="A151">
        <v>159</v>
      </c>
      <c r="B151" t="s">
        <v>57</v>
      </c>
      <c r="C151" t="s">
        <v>205</v>
      </c>
      <c r="D151" t="s">
        <v>18</v>
      </c>
      <c r="E151" t="s">
        <v>19</v>
      </c>
      <c r="F151">
        <v>18</v>
      </c>
      <c r="G151">
        <v>0</v>
      </c>
      <c r="J151">
        <v>2019</v>
      </c>
      <c r="K151">
        <v>43613</v>
      </c>
      <c r="L151" t="s">
        <v>456</v>
      </c>
      <c r="M151">
        <v>148</v>
      </c>
      <c r="N151">
        <v>1206</v>
      </c>
      <c r="O151">
        <v>3</v>
      </c>
      <c r="P151">
        <v>-1</v>
      </c>
      <c r="Q151">
        <v>0.03</v>
      </c>
      <c r="R151">
        <v>28.2</v>
      </c>
      <c r="S151">
        <v>33.5</v>
      </c>
      <c r="T151">
        <v>53.3</v>
      </c>
      <c r="U151">
        <v>34.4</v>
      </c>
      <c r="V151" s="41">
        <v>34.081499568921927</v>
      </c>
      <c r="W151">
        <v>1</v>
      </c>
      <c r="X151">
        <v>0.38</v>
      </c>
      <c r="Y151">
        <v>2.0001877711804941</v>
      </c>
      <c r="Z151">
        <v>76.770297889524599</v>
      </c>
    </row>
    <row r="152" spans="1:27" x14ac:dyDescent="0.25">
      <c r="A152">
        <v>160</v>
      </c>
      <c r="B152" t="s">
        <v>57</v>
      </c>
      <c r="C152" t="s">
        <v>206</v>
      </c>
      <c r="D152" t="s">
        <v>18</v>
      </c>
      <c r="E152" t="s">
        <v>19</v>
      </c>
      <c r="F152">
        <v>18</v>
      </c>
      <c r="G152">
        <v>0</v>
      </c>
      <c r="J152">
        <v>2019</v>
      </c>
      <c r="K152">
        <v>43613</v>
      </c>
      <c r="L152" t="s">
        <v>456</v>
      </c>
      <c r="M152">
        <v>148</v>
      </c>
      <c r="N152">
        <v>1216</v>
      </c>
      <c r="O152">
        <v>3</v>
      </c>
      <c r="P152">
        <v>-1</v>
      </c>
      <c r="Q152">
        <v>0.06</v>
      </c>
      <c r="R152">
        <v>27.5</v>
      </c>
      <c r="S152">
        <v>33.700000000000003</v>
      </c>
      <c r="T152">
        <v>41</v>
      </c>
      <c r="U152">
        <v>34.4</v>
      </c>
      <c r="V152" s="41">
        <v>34.094455828827407</v>
      </c>
      <c r="W152">
        <v>1</v>
      </c>
      <c r="X152">
        <v>0.38</v>
      </c>
      <c r="Y152">
        <v>2.7792525936378509</v>
      </c>
      <c r="Z152">
        <v>97.612536954137624</v>
      </c>
    </row>
    <row r="153" spans="1:27" x14ac:dyDescent="0.25">
      <c r="A153">
        <v>97</v>
      </c>
      <c r="B153" t="s">
        <v>57</v>
      </c>
      <c r="C153" t="s">
        <v>143</v>
      </c>
      <c r="D153" t="s">
        <v>18</v>
      </c>
      <c r="E153" t="s">
        <v>19</v>
      </c>
      <c r="F153">
        <v>27</v>
      </c>
      <c r="G153">
        <v>1</v>
      </c>
      <c r="J153">
        <v>2019</v>
      </c>
      <c r="K153">
        <v>43605</v>
      </c>
      <c r="L153" t="s">
        <v>453</v>
      </c>
      <c r="M153">
        <v>140</v>
      </c>
      <c r="N153">
        <v>1523</v>
      </c>
      <c r="O153">
        <v>3</v>
      </c>
      <c r="P153">
        <v>-1</v>
      </c>
      <c r="Q153">
        <v>0.12</v>
      </c>
      <c r="R153">
        <v>25.1</v>
      </c>
      <c r="S153">
        <v>34.1</v>
      </c>
      <c r="T153">
        <v>24.3</v>
      </c>
      <c r="U153">
        <v>34.1</v>
      </c>
      <c r="V153" s="41">
        <v>34.099999999999994</v>
      </c>
      <c r="W153">
        <v>1</v>
      </c>
      <c r="X153">
        <v>0.97</v>
      </c>
      <c r="Y153">
        <v>1.8268167237483981</v>
      </c>
      <c r="Z153">
        <v>68.39692535571524</v>
      </c>
      <c r="AA153" t="s">
        <v>426</v>
      </c>
    </row>
    <row r="154" spans="1:27" x14ac:dyDescent="0.25">
      <c r="A154">
        <v>89</v>
      </c>
      <c r="B154" t="s">
        <v>57</v>
      </c>
      <c r="C154" t="s">
        <v>135</v>
      </c>
      <c r="D154" t="s">
        <v>18</v>
      </c>
      <c r="E154" t="s">
        <v>19</v>
      </c>
      <c r="F154">
        <v>45</v>
      </c>
      <c r="G154">
        <v>1</v>
      </c>
      <c r="J154">
        <v>2019</v>
      </c>
      <c r="K154">
        <v>43606</v>
      </c>
      <c r="L154" t="s">
        <v>452</v>
      </c>
      <c r="M154">
        <v>141</v>
      </c>
      <c r="N154">
        <v>1230</v>
      </c>
      <c r="O154">
        <v>3</v>
      </c>
      <c r="P154">
        <v>-2</v>
      </c>
      <c r="Q154">
        <v>0.22</v>
      </c>
      <c r="R154">
        <v>25.1</v>
      </c>
      <c r="S154">
        <v>33.9</v>
      </c>
      <c r="T154">
        <v>24.2</v>
      </c>
      <c r="U154">
        <v>34.4</v>
      </c>
      <c r="V154" s="41">
        <v>34.10134987392464</v>
      </c>
      <c r="W154">
        <v>1</v>
      </c>
      <c r="X154">
        <v>0.39</v>
      </c>
      <c r="Y154">
        <v>2.8038209005722829</v>
      </c>
      <c r="Z154">
        <v>97.843123360516046</v>
      </c>
    </row>
    <row r="155" spans="1:27" x14ac:dyDescent="0.25">
      <c r="A155">
        <v>126</v>
      </c>
      <c r="B155" t="s">
        <v>57</v>
      </c>
      <c r="C155" t="s">
        <v>172</v>
      </c>
      <c r="D155" t="s">
        <v>18</v>
      </c>
      <c r="E155" t="s">
        <v>19</v>
      </c>
      <c r="F155">
        <v>17</v>
      </c>
      <c r="G155">
        <v>0</v>
      </c>
      <c r="J155">
        <v>2019</v>
      </c>
      <c r="K155">
        <v>43609</v>
      </c>
      <c r="L155" t="s">
        <v>454</v>
      </c>
      <c r="M155">
        <v>144</v>
      </c>
      <c r="N155">
        <v>1103</v>
      </c>
      <c r="O155">
        <v>3</v>
      </c>
      <c r="P155">
        <v>-2</v>
      </c>
      <c r="Q155">
        <v>0.01</v>
      </c>
      <c r="R155">
        <v>26</v>
      </c>
      <c r="S155">
        <v>34.5</v>
      </c>
      <c r="T155">
        <v>32.299999999999997</v>
      </c>
      <c r="U155">
        <v>34</v>
      </c>
      <c r="V155" s="41">
        <v>34.120126536676018</v>
      </c>
      <c r="W155">
        <v>2</v>
      </c>
      <c r="X155">
        <v>0.2</v>
      </c>
      <c r="Y155">
        <v>2.018039988542526</v>
      </c>
      <c r="Z155">
        <v>77.57037408653693</v>
      </c>
    </row>
    <row r="156" spans="1:27" x14ac:dyDescent="0.25">
      <c r="A156">
        <v>292</v>
      </c>
      <c r="B156" t="s">
        <v>57</v>
      </c>
      <c r="C156" t="s">
        <v>338</v>
      </c>
      <c r="D156" t="s">
        <v>18</v>
      </c>
      <c r="E156" t="s">
        <v>19</v>
      </c>
      <c r="F156">
        <v>30</v>
      </c>
      <c r="G156">
        <v>1</v>
      </c>
      <c r="J156">
        <v>2019</v>
      </c>
      <c r="K156">
        <v>43602</v>
      </c>
      <c r="L156" t="s">
        <v>459</v>
      </c>
      <c r="M156">
        <v>137</v>
      </c>
      <c r="N156">
        <v>1045</v>
      </c>
      <c r="O156">
        <v>0</v>
      </c>
      <c r="P156">
        <v>-1</v>
      </c>
      <c r="Q156">
        <v>0.01</v>
      </c>
      <c r="R156">
        <v>25.5</v>
      </c>
      <c r="S156">
        <v>34.5</v>
      </c>
      <c r="T156">
        <v>24</v>
      </c>
      <c r="U156">
        <v>34</v>
      </c>
      <c r="V156" s="41">
        <v>34.120126536676018</v>
      </c>
      <c r="W156">
        <v>1.2</v>
      </c>
      <c r="X156">
        <v>0.38</v>
      </c>
      <c r="Y156">
        <v>2.827521762449011</v>
      </c>
      <c r="Z156">
        <v>98.048459709875956</v>
      </c>
    </row>
    <row r="157" spans="1:27" x14ac:dyDescent="0.25">
      <c r="A157">
        <v>161</v>
      </c>
      <c r="B157" t="s">
        <v>57</v>
      </c>
      <c r="C157" t="s">
        <v>207</v>
      </c>
      <c r="D157" t="s">
        <v>18</v>
      </c>
      <c r="E157" t="s">
        <v>19</v>
      </c>
      <c r="F157">
        <v>17</v>
      </c>
      <c r="G157">
        <v>0</v>
      </c>
      <c r="J157">
        <v>2019</v>
      </c>
      <c r="K157">
        <v>43613</v>
      </c>
      <c r="L157" t="s">
        <v>456</v>
      </c>
      <c r="M157">
        <v>148</v>
      </c>
      <c r="N157">
        <v>1221</v>
      </c>
      <c r="O157">
        <v>4</v>
      </c>
      <c r="P157">
        <v>-1</v>
      </c>
      <c r="Q157">
        <v>0.02</v>
      </c>
      <c r="R157">
        <v>27.3</v>
      </c>
      <c r="S157">
        <v>33.799999999999997</v>
      </c>
      <c r="T157">
        <v>47.8</v>
      </c>
      <c r="U157">
        <v>34.299999999999997</v>
      </c>
      <c r="V157" s="41">
        <v>34.145491502812526</v>
      </c>
      <c r="W157">
        <v>0.7</v>
      </c>
      <c r="X157">
        <v>0.12</v>
      </c>
      <c r="Y157">
        <v>1.8891969690797681</v>
      </c>
      <c r="Z157">
        <v>71.523907979064774</v>
      </c>
    </row>
    <row r="158" spans="1:27" x14ac:dyDescent="0.25">
      <c r="A158">
        <v>166</v>
      </c>
      <c r="B158" t="s">
        <v>57</v>
      </c>
      <c r="C158" t="s">
        <v>212</v>
      </c>
      <c r="D158" t="s">
        <v>18</v>
      </c>
      <c r="E158" t="s">
        <v>19</v>
      </c>
      <c r="F158">
        <v>27</v>
      </c>
      <c r="G158">
        <v>0</v>
      </c>
      <c r="J158">
        <v>2019</v>
      </c>
      <c r="K158">
        <v>43614</v>
      </c>
      <c r="L158" t="s">
        <v>457</v>
      </c>
      <c r="M158">
        <v>149</v>
      </c>
      <c r="N158">
        <v>1411</v>
      </c>
      <c r="O158">
        <v>0</v>
      </c>
      <c r="P158">
        <v>-1</v>
      </c>
      <c r="Q158">
        <v>0.06</v>
      </c>
      <c r="R158">
        <v>26.6</v>
      </c>
      <c r="S158">
        <v>34.1</v>
      </c>
      <c r="T158">
        <v>36.5</v>
      </c>
      <c r="U158">
        <v>34.200000000000003</v>
      </c>
      <c r="V158" s="41">
        <v>34.156350832689633</v>
      </c>
      <c r="W158">
        <v>1.2</v>
      </c>
      <c r="X158">
        <v>0.33400000000000002</v>
      </c>
      <c r="Y158">
        <v>2.7862636984773692</v>
      </c>
      <c r="Z158">
        <v>97.680235643237751</v>
      </c>
    </row>
    <row r="159" spans="1:27" x14ac:dyDescent="0.25">
      <c r="A159">
        <v>1</v>
      </c>
      <c r="B159" t="s">
        <v>57</v>
      </c>
      <c r="C159" t="s">
        <v>41</v>
      </c>
      <c r="D159" t="s">
        <v>18</v>
      </c>
      <c r="E159" t="s">
        <v>19</v>
      </c>
      <c r="F159">
        <v>19</v>
      </c>
      <c r="G159">
        <v>0</v>
      </c>
      <c r="J159">
        <v>2019</v>
      </c>
      <c r="K159">
        <v>43612</v>
      </c>
      <c r="L159" t="s">
        <v>448</v>
      </c>
      <c r="M159">
        <v>147</v>
      </c>
      <c r="N159">
        <v>1703</v>
      </c>
      <c r="O159">
        <v>3</v>
      </c>
      <c r="P159">
        <v>-2</v>
      </c>
      <c r="Q159">
        <v>0.18</v>
      </c>
      <c r="R159">
        <v>25.6</v>
      </c>
      <c r="S159">
        <v>34.200000000000003</v>
      </c>
      <c r="T159">
        <v>29.1</v>
      </c>
      <c r="U159">
        <v>34.1</v>
      </c>
      <c r="V159" s="41">
        <v>34.157294901687521</v>
      </c>
      <c r="W159">
        <v>1</v>
      </c>
      <c r="X159">
        <v>0.25</v>
      </c>
      <c r="Y159">
        <v>2.734432718429245</v>
      </c>
      <c r="Z159">
        <v>97.142239607733686</v>
      </c>
    </row>
    <row r="160" spans="1:27" x14ac:dyDescent="0.25">
      <c r="A160">
        <v>241</v>
      </c>
      <c r="B160" t="s">
        <v>57</v>
      </c>
      <c r="C160" t="s">
        <v>287</v>
      </c>
      <c r="D160" t="s">
        <v>18</v>
      </c>
      <c r="E160" t="s">
        <v>19</v>
      </c>
      <c r="F160">
        <v>19</v>
      </c>
      <c r="G160">
        <v>1</v>
      </c>
      <c r="J160">
        <v>2019</v>
      </c>
      <c r="K160">
        <v>43609</v>
      </c>
      <c r="L160" t="s">
        <v>454</v>
      </c>
      <c r="M160">
        <v>144</v>
      </c>
      <c r="N160">
        <v>1223</v>
      </c>
      <c r="O160">
        <v>3</v>
      </c>
      <c r="P160">
        <v>-2</v>
      </c>
      <c r="Q160">
        <v>0.03</v>
      </c>
      <c r="R160">
        <v>26.6</v>
      </c>
      <c r="S160">
        <v>34.299999999999997</v>
      </c>
      <c r="T160">
        <v>36.200000000000003</v>
      </c>
      <c r="U160">
        <v>34.1</v>
      </c>
      <c r="V160" s="41">
        <v>34.170777873572909</v>
      </c>
      <c r="W160">
        <v>1</v>
      </c>
      <c r="X160">
        <v>0.67</v>
      </c>
      <c r="Y160">
        <v>3.1023280831779809</v>
      </c>
      <c r="Z160">
        <v>99.477519124070866</v>
      </c>
    </row>
    <row r="161" spans="1:27" x14ac:dyDescent="0.25">
      <c r="A161">
        <v>124</v>
      </c>
      <c r="B161" t="s">
        <v>57</v>
      </c>
      <c r="C161" t="s">
        <v>170</v>
      </c>
      <c r="D161" t="s">
        <v>18</v>
      </c>
      <c r="E161" t="s">
        <v>19</v>
      </c>
      <c r="F161">
        <v>21</v>
      </c>
      <c r="G161">
        <v>0</v>
      </c>
      <c r="J161">
        <v>2019</v>
      </c>
      <c r="K161">
        <v>43609</v>
      </c>
      <c r="L161" t="s">
        <v>454</v>
      </c>
      <c r="M161">
        <v>144</v>
      </c>
      <c r="N161">
        <v>1058</v>
      </c>
      <c r="O161">
        <v>3</v>
      </c>
      <c r="P161">
        <v>-2</v>
      </c>
      <c r="Q161">
        <v>0</v>
      </c>
      <c r="R161">
        <v>26.2</v>
      </c>
      <c r="S161">
        <v>34.6</v>
      </c>
      <c r="T161">
        <v>32.5</v>
      </c>
      <c r="U161">
        <v>34.200000000000003</v>
      </c>
      <c r="V161" s="41">
        <v>34.200000000000003</v>
      </c>
      <c r="W161">
        <v>1</v>
      </c>
      <c r="X161">
        <v>0.38</v>
      </c>
      <c r="Y161">
        <v>3.1974095863772378</v>
      </c>
      <c r="Z161">
        <v>99.692202371829907</v>
      </c>
    </row>
    <row r="162" spans="1:27" x14ac:dyDescent="0.25">
      <c r="A162">
        <v>190</v>
      </c>
      <c r="B162" t="s">
        <v>57</v>
      </c>
      <c r="C162" t="s">
        <v>236</v>
      </c>
      <c r="D162" t="s">
        <v>18</v>
      </c>
      <c r="E162" t="s">
        <v>19</v>
      </c>
      <c r="F162">
        <v>13</v>
      </c>
      <c r="G162">
        <v>1</v>
      </c>
      <c r="J162">
        <v>2019</v>
      </c>
      <c r="K162">
        <v>43613</v>
      </c>
      <c r="L162" t="s">
        <v>456</v>
      </c>
      <c r="M162">
        <v>148</v>
      </c>
      <c r="N162">
        <v>1321</v>
      </c>
      <c r="O162">
        <v>2</v>
      </c>
      <c r="P162">
        <v>-1</v>
      </c>
      <c r="Q162">
        <v>0</v>
      </c>
      <c r="R162">
        <v>28</v>
      </c>
      <c r="S162">
        <v>34.4</v>
      </c>
      <c r="T162">
        <v>48.6</v>
      </c>
      <c r="U162">
        <v>34.200000000000003</v>
      </c>
      <c r="V162" s="41">
        <v>34.200000000000003</v>
      </c>
      <c r="W162">
        <v>1.2</v>
      </c>
      <c r="X162">
        <v>0.64000000000000012</v>
      </c>
      <c r="Y162">
        <v>3.0516560212718602</v>
      </c>
      <c r="Z162">
        <v>99.318334035868475</v>
      </c>
    </row>
    <row r="163" spans="1:27" x14ac:dyDescent="0.25">
      <c r="A163">
        <v>49</v>
      </c>
      <c r="B163" t="s">
        <v>57</v>
      </c>
      <c r="C163" t="s">
        <v>95</v>
      </c>
      <c r="D163" t="s">
        <v>18</v>
      </c>
      <c r="E163" t="s">
        <v>19</v>
      </c>
      <c r="F163">
        <v>18</v>
      </c>
      <c r="G163">
        <v>0</v>
      </c>
      <c r="J163">
        <v>2019</v>
      </c>
      <c r="K163">
        <v>43608</v>
      </c>
      <c r="L163" t="s">
        <v>449</v>
      </c>
      <c r="M163">
        <v>143</v>
      </c>
      <c r="N163">
        <v>1110</v>
      </c>
      <c r="O163">
        <v>3</v>
      </c>
      <c r="P163">
        <v>-2</v>
      </c>
      <c r="Q163">
        <v>7.0000000000000007E-2</v>
      </c>
      <c r="R163">
        <v>25.7</v>
      </c>
      <c r="S163">
        <v>34</v>
      </c>
      <c r="T163">
        <v>32.200000000000003</v>
      </c>
      <c r="U163">
        <v>34.4</v>
      </c>
      <c r="V163" s="41">
        <v>34.2177866312879</v>
      </c>
      <c r="W163">
        <v>1</v>
      </c>
      <c r="X163">
        <v>0.42</v>
      </c>
      <c r="Y163">
        <v>2.7455182656039829</v>
      </c>
      <c r="Z163">
        <v>97.264765096920868</v>
      </c>
    </row>
    <row r="164" spans="1:27" x14ac:dyDescent="0.25">
      <c r="A164">
        <v>2</v>
      </c>
      <c r="B164" t="s">
        <v>57</v>
      </c>
      <c r="C164" t="s">
        <v>44</v>
      </c>
      <c r="D164" t="s">
        <v>18</v>
      </c>
      <c r="E164" t="s">
        <v>19</v>
      </c>
      <c r="F164">
        <v>21</v>
      </c>
      <c r="G164">
        <v>0</v>
      </c>
      <c r="J164">
        <v>2019</v>
      </c>
      <c r="K164">
        <v>43612</v>
      </c>
      <c r="L164" t="s">
        <v>448</v>
      </c>
      <c r="M164">
        <v>147</v>
      </c>
      <c r="N164">
        <v>1701</v>
      </c>
      <c r="O164">
        <v>3</v>
      </c>
      <c r="P164">
        <v>-2</v>
      </c>
      <c r="Q164">
        <v>0.21</v>
      </c>
      <c r="R164">
        <v>25.8</v>
      </c>
      <c r="S164">
        <v>34.299999999999997</v>
      </c>
      <c r="T164">
        <v>30.7</v>
      </c>
      <c r="U164">
        <v>34.1</v>
      </c>
      <c r="V164" s="41">
        <v>34.218338604614736</v>
      </c>
      <c r="W164">
        <v>1</v>
      </c>
      <c r="X164">
        <v>0.26999999999999996</v>
      </c>
      <c r="Y164">
        <v>3.1942673409954958</v>
      </c>
      <c r="Z164">
        <v>99.686570410150949</v>
      </c>
    </row>
    <row r="165" spans="1:27" x14ac:dyDescent="0.25">
      <c r="A165">
        <v>125</v>
      </c>
      <c r="B165" t="s">
        <v>57</v>
      </c>
      <c r="C165" t="s">
        <v>171</v>
      </c>
      <c r="D165" t="s">
        <v>18</v>
      </c>
      <c r="E165" t="s">
        <v>19</v>
      </c>
      <c r="F165">
        <v>21</v>
      </c>
      <c r="G165">
        <v>0</v>
      </c>
      <c r="J165">
        <v>2019</v>
      </c>
      <c r="K165">
        <v>43609</v>
      </c>
      <c r="L165" t="s">
        <v>454</v>
      </c>
      <c r="M165">
        <v>144</v>
      </c>
      <c r="N165">
        <v>1101</v>
      </c>
      <c r="O165">
        <v>3</v>
      </c>
      <c r="P165">
        <v>-2</v>
      </c>
      <c r="Q165">
        <v>0.01</v>
      </c>
      <c r="R165">
        <v>26.2</v>
      </c>
      <c r="S165">
        <v>34.6</v>
      </c>
      <c r="T165">
        <v>31.4</v>
      </c>
      <c r="U165">
        <v>34.1</v>
      </c>
      <c r="V165" s="41">
        <v>34.22012653667602</v>
      </c>
      <c r="W165">
        <v>2</v>
      </c>
      <c r="X165">
        <v>0.38</v>
      </c>
      <c r="Y165">
        <v>2.6654520640661361</v>
      </c>
      <c r="Z165">
        <v>96.281492920539023</v>
      </c>
    </row>
    <row r="166" spans="1:27" x14ac:dyDescent="0.25">
      <c r="A166">
        <v>51</v>
      </c>
      <c r="B166" t="s">
        <v>57</v>
      </c>
      <c r="C166" t="s">
        <v>97</v>
      </c>
      <c r="D166" t="s">
        <v>18</v>
      </c>
      <c r="E166" t="s">
        <v>19</v>
      </c>
      <c r="F166">
        <v>16</v>
      </c>
      <c r="G166">
        <v>0</v>
      </c>
      <c r="J166">
        <v>2019</v>
      </c>
      <c r="K166">
        <v>43608</v>
      </c>
      <c r="L166" t="s">
        <v>449</v>
      </c>
      <c r="M166">
        <v>143</v>
      </c>
      <c r="N166">
        <v>1145</v>
      </c>
      <c r="O166">
        <v>3</v>
      </c>
      <c r="P166">
        <v>-2</v>
      </c>
      <c r="Q166">
        <v>0.01</v>
      </c>
      <c r="R166">
        <v>27.4</v>
      </c>
      <c r="S166">
        <v>34.299999999999997</v>
      </c>
      <c r="T166">
        <v>43.1</v>
      </c>
      <c r="U166">
        <v>34.200000000000003</v>
      </c>
      <c r="V166" s="41">
        <v>34.224025307335204</v>
      </c>
      <c r="W166">
        <v>0.7</v>
      </c>
      <c r="X166">
        <v>0.28999999999999998</v>
      </c>
      <c r="Y166">
        <v>3.175838847167189</v>
      </c>
      <c r="Z166">
        <v>99.65171686169468</v>
      </c>
    </row>
    <row r="167" spans="1:27" x14ac:dyDescent="0.25">
      <c r="A167">
        <v>52</v>
      </c>
      <c r="B167" t="s">
        <v>57</v>
      </c>
      <c r="C167" t="s">
        <v>98</v>
      </c>
      <c r="D167" t="s">
        <v>18</v>
      </c>
      <c r="E167" t="s">
        <v>19</v>
      </c>
      <c r="F167">
        <v>19</v>
      </c>
      <c r="G167">
        <v>0</v>
      </c>
      <c r="J167">
        <v>2019</v>
      </c>
      <c r="K167">
        <v>43608</v>
      </c>
      <c r="L167" t="s">
        <v>449</v>
      </c>
      <c r="M167">
        <v>143</v>
      </c>
      <c r="N167">
        <v>1144</v>
      </c>
      <c r="O167">
        <v>3</v>
      </c>
      <c r="P167">
        <v>-2</v>
      </c>
      <c r="Q167">
        <v>0.03</v>
      </c>
      <c r="R167">
        <v>27.9</v>
      </c>
      <c r="S167">
        <v>34.299999999999997</v>
      </c>
      <c r="T167">
        <v>44</v>
      </c>
      <c r="U167">
        <v>34.299999999999997</v>
      </c>
      <c r="V167" s="41">
        <v>34.299999999999997</v>
      </c>
      <c r="W167">
        <v>0.7</v>
      </c>
      <c r="X167">
        <v>0.2</v>
      </c>
      <c r="Y167">
        <v>3.224979050347879</v>
      </c>
      <c r="Z167">
        <v>99.737980489636584</v>
      </c>
    </row>
    <row r="168" spans="1:27" x14ac:dyDescent="0.25">
      <c r="A168">
        <v>167</v>
      </c>
      <c r="B168" t="s">
        <v>57</v>
      </c>
      <c r="C168" t="s">
        <v>213</v>
      </c>
      <c r="D168" t="s">
        <v>18</v>
      </c>
      <c r="E168" t="s">
        <v>19</v>
      </c>
      <c r="F168">
        <v>29</v>
      </c>
      <c r="G168">
        <v>0</v>
      </c>
      <c r="J168">
        <v>2019</v>
      </c>
      <c r="K168">
        <v>43614</v>
      </c>
      <c r="L168" t="s">
        <v>457</v>
      </c>
      <c r="M168">
        <v>149</v>
      </c>
      <c r="N168">
        <v>1416</v>
      </c>
      <c r="O168">
        <v>0</v>
      </c>
      <c r="P168">
        <v>-1</v>
      </c>
      <c r="Q168">
        <v>0.01</v>
      </c>
      <c r="R168">
        <v>26.8</v>
      </c>
      <c r="S168">
        <v>34.299999999999997</v>
      </c>
      <c r="T168">
        <v>35.9</v>
      </c>
      <c r="U168">
        <v>34.299999999999997</v>
      </c>
      <c r="V168" s="41">
        <v>34.299999999999997</v>
      </c>
      <c r="W168">
        <v>2</v>
      </c>
      <c r="X168">
        <v>0.38</v>
      </c>
      <c r="Y168">
        <v>2.8506425329509328</v>
      </c>
      <c r="Z168">
        <v>98.233414723139362</v>
      </c>
    </row>
    <row r="169" spans="1:27" x14ac:dyDescent="0.25">
      <c r="A169">
        <v>240</v>
      </c>
      <c r="B169" t="s">
        <v>57</v>
      </c>
      <c r="C169" t="s">
        <v>286</v>
      </c>
      <c r="D169" t="s">
        <v>18</v>
      </c>
      <c r="E169" t="s">
        <v>19</v>
      </c>
      <c r="F169">
        <v>19</v>
      </c>
      <c r="G169">
        <v>1</v>
      </c>
      <c r="J169">
        <v>2019</v>
      </c>
      <c r="K169">
        <v>43609</v>
      </c>
      <c r="L169" t="s">
        <v>454</v>
      </c>
      <c r="M169">
        <v>144</v>
      </c>
      <c r="N169">
        <v>1220</v>
      </c>
      <c r="O169">
        <v>3</v>
      </c>
      <c r="P169">
        <v>-2</v>
      </c>
      <c r="Q169">
        <v>0</v>
      </c>
      <c r="R169">
        <v>26.8</v>
      </c>
      <c r="S169">
        <v>34.4</v>
      </c>
      <c r="T169">
        <v>38.200000000000003</v>
      </c>
      <c r="U169">
        <v>34.299999999999997</v>
      </c>
      <c r="V169" s="41">
        <v>34.299999999999997</v>
      </c>
      <c r="W169">
        <v>1</v>
      </c>
      <c r="X169">
        <v>0.5</v>
      </c>
      <c r="Y169">
        <v>2.8137421691866309</v>
      </c>
      <c r="Z169">
        <v>97.931071441484136</v>
      </c>
    </row>
    <row r="170" spans="1:27" x14ac:dyDescent="0.25">
      <c r="A170">
        <v>115</v>
      </c>
      <c r="B170" t="s">
        <v>57</v>
      </c>
      <c r="C170" t="s">
        <v>160</v>
      </c>
      <c r="D170" t="s">
        <v>18</v>
      </c>
      <c r="E170" t="s">
        <v>19</v>
      </c>
      <c r="F170">
        <v>16</v>
      </c>
      <c r="G170">
        <v>0</v>
      </c>
      <c r="J170">
        <v>2019</v>
      </c>
      <c r="K170">
        <v>43605</v>
      </c>
      <c r="L170" t="s">
        <v>453</v>
      </c>
      <c r="M170">
        <v>140</v>
      </c>
      <c r="N170">
        <v>1440</v>
      </c>
      <c r="O170">
        <v>3</v>
      </c>
      <c r="P170">
        <v>-1</v>
      </c>
      <c r="Q170">
        <v>0.15</v>
      </c>
      <c r="R170">
        <v>26</v>
      </c>
      <c r="S170">
        <v>34.4</v>
      </c>
      <c r="T170">
        <v>30.5</v>
      </c>
      <c r="U170">
        <v>34.200000000000003</v>
      </c>
      <c r="V170" s="41">
        <v>34.310102051443366</v>
      </c>
      <c r="W170">
        <v>2</v>
      </c>
      <c r="X170">
        <v>0.65</v>
      </c>
      <c r="Y170">
        <v>2.7781692934194351</v>
      </c>
      <c r="Z170">
        <v>97.601939209001827</v>
      </c>
      <c r="AA170" t="s">
        <v>433</v>
      </c>
    </row>
    <row r="171" spans="1:27" x14ac:dyDescent="0.25">
      <c r="A171">
        <v>3</v>
      </c>
      <c r="B171" t="s">
        <v>57</v>
      </c>
      <c r="C171" t="s">
        <v>45</v>
      </c>
      <c r="D171" t="s">
        <v>18</v>
      </c>
      <c r="E171" t="s">
        <v>19</v>
      </c>
      <c r="F171">
        <v>20</v>
      </c>
      <c r="G171">
        <v>0</v>
      </c>
      <c r="J171">
        <v>2019</v>
      </c>
      <c r="K171">
        <v>43612</v>
      </c>
      <c r="L171" t="s">
        <v>448</v>
      </c>
      <c r="M171">
        <v>147</v>
      </c>
      <c r="N171">
        <v>1659</v>
      </c>
      <c r="O171">
        <v>0</v>
      </c>
      <c r="P171">
        <v>-2</v>
      </c>
      <c r="Q171">
        <v>0.23</v>
      </c>
      <c r="R171">
        <v>25.9</v>
      </c>
      <c r="S171">
        <v>34.4</v>
      </c>
      <c r="T171">
        <v>29.8</v>
      </c>
      <c r="U171">
        <v>34.200000000000003</v>
      </c>
      <c r="V171" s="41">
        <v>34.3205269094138</v>
      </c>
      <c r="W171">
        <v>1</v>
      </c>
      <c r="X171">
        <v>0.43</v>
      </c>
      <c r="Y171">
        <v>3.0792360517522699</v>
      </c>
      <c r="Z171">
        <v>99.409400011612107</v>
      </c>
    </row>
    <row r="172" spans="1:27" x14ac:dyDescent="0.25">
      <c r="A172">
        <v>87</v>
      </c>
      <c r="B172" t="s">
        <v>57</v>
      </c>
      <c r="C172" t="s">
        <v>133</v>
      </c>
      <c r="D172" t="s">
        <v>18</v>
      </c>
      <c r="E172" t="s">
        <v>19</v>
      </c>
      <c r="F172">
        <v>18</v>
      </c>
      <c r="G172">
        <v>1</v>
      </c>
      <c r="J172">
        <v>2019</v>
      </c>
      <c r="K172">
        <v>43606</v>
      </c>
      <c r="L172" t="s">
        <v>452</v>
      </c>
      <c r="M172">
        <v>141</v>
      </c>
      <c r="N172">
        <v>1215</v>
      </c>
      <c r="O172">
        <v>3</v>
      </c>
      <c r="P172">
        <v>-2</v>
      </c>
      <c r="Q172">
        <v>0.03</v>
      </c>
      <c r="R172">
        <v>25.7</v>
      </c>
      <c r="S172">
        <v>33.9</v>
      </c>
      <c r="T172">
        <v>31.4</v>
      </c>
      <c r="U172">
        <v>34.6</v>
      </c>
      <c r="V172" s="41">
        <v>34.352277442494831</v>
      </c>
      <c r="W172">
        <v>1</v>
      </c>
      <c r="X172">
        <v>0.28999999999999998</v>
      </c>
      <c r="Y172">
        <v>3.0773475538367991</v>
      </c>
      <c r="Z172">
        <v>99.403511107448352</v>
      </c>
    </row>
    <row r="173" spans="1:27" x14ac:dyDescent="0.25">
      <c r="A173">
        <v>44</v>
      </c>
      <c r="B173" t="s">
        <v>57</v>
      </c>
      <c r="C173" t="s">
        <v>90</v>
      </c>
      <c r="D173" t="s">
        <v>18</v>
      </c>
      <c r="E173" t="s">
        <v>19</v>
      </c>
      <c r="F173">
        <v>16</v>
      </c>
      <c r="G173">
        <v>0</v>
      </c>
      <c r="J173">
        <v>2019</v>
      </c>
      <c r="K173">
        <v>43608</v>
      </c>
      <c r="L173" t="s">
        <v>449</v>
      </c>
      <c r="M173">
        <v>143</v>
      </c>
      <c r="N173">
        <v>1123</v>
      </c>
      <c r="O173">
        <v>3</v>
      </c>
      <c r="P173">
        <v>-2</v>
      </c>
      <c r="Q173">
        <v>0.14000000000000001</v>
      </c>
      <c r="R173">
        <v>26.5</v>
      </c>
      <c r="S173">
        <v>34.5</v>
      </c>
      <c r="T173">
        <v>33.4</v>
      </c>
      <c r="U173">
        <v>34.200000000000003</v>
      </c>
      <c r="V173" s="41">
        <v>34.362588032535058</v>
      </c>
      <c r="W173">
        <v>1</v>
      </c>
      <c r="X173">
        <v>0.2</v>
      </c>
      <c r="Y173">
        <v>3.1795674731462702</v>
      </c>
      <c r="Z173">
        <v>99.659026206375515</v>
      </c>
    </row>
    <row r="174" spans="1:27" x14ac:dyDescent="0.25">
      <c r="A174">
        <v>162</v>
      </c>
      <c r="B174" t="s">
        <v>57</v>
      </c>
      <c r="C174" t="s">
        <v>208</v>
      </c>
      <c r="D174" t="s">
        <v>18</v>
      </c>
      <c r="E174" t="s">
        <v>19</v>
      </c>
      <c r="F174">
        <v>19</v>
      </c>
      <c r="G174">
        <v>0</v>
      </c>
      <c r="J174">
        <v>2019</v>
      </c>
      <c r="K174">
        <v>43614</v>
      </c>
      <c r="L174" t="s">
        <v>457</v>
      </c>
      <c r="M174">
        <v>149</v>
      </c>
      <c r="N174">
        <v>1401</v>
      </c>
      <c r="O174">
        <v>4</v>
      </c>
      <c r="P174">
        <v>-1</v>
      </c>
      <c r="Q174">
        <v>0.05</v>
      </c>
      <c r="R174">
        <v>27.2</v>
      </c>
      <c r="S174">
        <v>33.9</v>
      </c>
      <c r="T174">
        <v>42.7</v>
      </c>
      <c r="U174">
        <v>34.700000000000003</v>
      </c>
      <c r="V174" s="41">
        <v>34.368629150101526</v>
      </c>
      <c r="W174">
        <v>1</v>
      </c>
      <c r="X174">
        <v>0.12</v>
      </c>
      <c r="Y174">
        <v>3.1415079844670708</v>
      </c>
      <c r="Z174">
        <v>99.577839085130137</v>
      </c>
    </row>
    <row r="175" spans="1:27" x14ac:dyDescent="0.25">
      <c r="A175">
        <v>79</v>
      </c>
      <c r="B175" t="s">
        <v>57</v>
      </c>
      <c r="C175" t="s">
        <v>125</v>
      </c>
      <c r="D175" t="s">
        <v>18</v>
      </c>
      <c r="E175" t="s">
        <v>19</v>
      </c>
      <c r="F175">
        <v>56</v>
      </c>
      <c r="G175">
        <v>1</v>
      </c>
      <c r="J175">
        <v>2019</v>
      </c>
      <c r="K175">
        <v>43606</v>
      </c>
      <c r="L175" t="s">
        <v>452</v>
      </c>
      <c r="M175">
        <v>141</v>
      </c>
      <c r="N175">
        <v>1035</v>
      </c>
      <c r="O175">
        <v>0</v>
      </c>
      <c r="P175">
        <v>0</v>
      </c>
      <c r="Q175">
        <v>0.03</v>
      </c>
      <c r="R175">
        <v>25.8</v>
      </c>
      <c r="S175">
        <v>34.200000000000003</v>
      </c>
      <c r="T175">
        <v>28.4</v>
      </c>
      <c r="U175">
        <v>34.5</v>
      </c>
      <c r="V175" s="41">
        <v>34.393833189640645</v>
      </c>
      <c r="W175">
        <v>2</v>
      </c>
      <c r="X175">
        <v>0.35</v>
      </c>
      <c r="Y175">
        <v>3.40511956614059</v>
      </c>
      <c r="Z175">
        <v>99.916292086242123</v>
      </c>
    </row>
    <row r="176" spans="1:27" x14ac:dyDescent="0.25">
      <c r="A176">
        <v>50</v>
      </c>
      <c r="B176" t="s">
        <v>57</v>
      </c>
      <c r="C176" t="s">
        <v>96</v>
      </c>
      <c r="D176" t="s">
        <v>18</v>
      </c>
      <c r="E176" t="s">
        <v>19</v>
      </c>
      <c r="F176">
        <v>19</v>
      </c>
      <c r="G176">
        <v>0</v>
      </c>
      <c r="J176">
        <v>2019</v>
      </c>
      <c r="K176">
        <v>43608</v>
      </c>
      <c r="L176" t="s">
        <v>449</v>
      </c>
      <c r="M176">
        <v>143</v>
      </c>
      <c r="N176">
        <v>1137</v>
      </c>
      <c r="O176">
        <v>4</v>
      </c>
      <c r="P176">
        <v>-2</v>
      </c>
      <c r="Q176">
        <v>0</v>
      </c>
      <c r="R176">
        <v>27.9</v>
      </c>
      <c r="S176">
        <v>34.4</v>
      </c>
      <c r="T176">
        <v>42.2</v>
      </c>
      <c r="U176">
        <v>34.4</v>
      </c>
      <c r="V176" s="41">
        <v>34.4</v>
      </c>
      <c r="W176">
        <v>2</v>
      </c>
      <c r="X176">
        <v>0.12</v>
      </c>
      <c r="Y176">
        <v>3.3724215660418069</v>
      </c>
      <c r="Z176">
        <v>99.895802254951377</v>
      </c>
    </row>
    <row r="177" spans="1:27" x14ac:dyDescent="0.25">
      <c r="A177">
        <v>53</v>
      </c>
      <c r="B177" t="s">
        <v>57</v>
      </c>
      <c r="C177" t="s">
        <v>99</v>
      </c>
      <c r="D177" t="s">
        <v>18</v>
      </c>
      <c r="E177" t="s">
        <v>19</v>
      </c>
      <c r="F177">
        <v>20</v>
      </c>
      <c r="G177">
        <v>0</v>
      </c>
      <c r="J177">
        <v>2019</v>
      </c>
      <c r="K177">
        <v>43608</v>
      </c>
      <c r="L177" t="s">
        <v>449</v>
      </c>
      <c r="M177">
        <v>143</v>
      </c>
      <c r="N177">
        <v>1141</v>
      </c>
      <c r="O177">
        <v>3</v>
      </c>
      <c r="P177">
        <v>-2</v>
      </c>
      <c r="Q177">
        <v>0.01</v>
      </c>
      <c r="R177">
        <v>27.5</v>
      </c>
      <c r="S177">
        <v>34.4</v>
      </c>
      <c r="T177">
        <v>42.2</v>
      </c>
      <c r="U177">
        <v>34.4</v>
      </c>
      <c r="V177" s="41">
        <v>34.4</v>
      </c>
      <c r="W177">
        <v>0.7</v>
      </c>
      <c r="X177">
        <v>0.2</v>
      </c>
      <c r="Y177">
        <v>3.4758110545275409</v>
      </c>
      <c r="Z177">
        <v>99.948828122788626</v>
      </c>
    </row>
    <row r="178" spans="1:27" x14ac:dyDescent="0.25">
      <c r="A178">
        <v>54</v>
      </c>
      <c r="B178" t="s">
        <v>57</v>
      </c>
      <c r="C178" t="s">
        <v>100</v>
      </c>
      <c r="D178" t="s">
        <v>18</v>
      </c>
      <c r="E178" t="s">
        <v>19</v>
      </c>
      <c r="F178">
        <v>19</v>
      </c>
      <c r="G178">
        <v>0</v>
      </c>
      <c r="J178">
        <v>2019</v>
      </c>
      <c r="K178">
        <v>43608</v>
      </c>
      <c r="L178" t="s">
        <v>449</v>
      </c>
      <c r="M178">
        <v>143</v>
      </c>
      <c r="N178">
        <v>1139</v>
      </c>
      <c r="O178">
        <v>3</v>
      </c>
      <c r="P178">
        <v>-2</v>
      </c>
      <c r="Q178">
        <v>0.02</v>
      </c>
      <c r="R178">
        <v>27.5</v>
      </c>
      <c r="S178">
        <v>34.4</v>
      </c>
      <c r="T178">
        <v>43</v>
      </c>
      <c r="U178">
        <v>34.4</v>
      </c>
      <c r="V178" s="41">
        <v>34.4</v>
      </c>
      <c r="W178">
        <v>1</v>
      </c>
      <c r="X178">
        <v>0.2</v>
      </c>
      <c r="Y178">
        <v>3.4342622719099949</v>
      </c>
      <c r="Z178">
        <v>99.931448158255265</v>
      </c>
    </row>
    <row r="179" spans="1:27" x14ac:dyDescent="0.25">
      <c r="A179">
        <v>169</v>
      </c>
      <c r="B179" t="s">
        <v>57</v>
      </c>
      <c r="C179" t="s">
        <v>215</v>
      </c>
      <c r="D179" t="s">
        <v>18</v>
      </c>
      <c r="E179" t="s">
        <v>19</v>
      </c>
      <c r="F179">
        <v>16</v>
      </c>
      <c r="G179">
        <v>0</v>
      </c>
      <c r="J179">
        <v>2019</v>
      </c>
      <c r="K179">
        <v>43614</v>
      </c>
      <c r="L179" t="s">
        <v>457</v>
      </c>
      <c r="M179">
        <v>149</v>
      </c>
      <c r="N179">
        <v>1426</v>
      </c>
      <c r="O179">
        <v>0</v>
      </c>
      <c r="P179">
        <v>-1</v>
      </c>
      <c r="Q179">
        <v>0.04</v>
      </c>
      <c r="R179">
        <v>26.6</v>
      </c>
      <c r="S179">
        <v>34.4</v>
      </c>
      <c r="T179">
        <v>35.799999999999997</v>
      </c>
      <c r="U179">
        <v>34.4</v>
      </c>
      <c r="V179" s="41">
        <v>34.4</v>
      </c>
      <c r="W179">
        <v>1</v>
      </c>
      <c r="X179">
        <v>0.38</v>
      </c>
      <c r="Y179">
        <v>3.6092139941176842</v>
      </c>
      <c r="Z179">
        <v>99.981205895166667</v>
      </c>
    </row>
    <row r="180" spans="1:27" x14ac:dyDescent="0.25">
      <c r="A180">
        <v>293</v>
      </c>
      <c r="B180" t="s">
        <v>57</v>
      </c>
      <c r="C180" t="s">
        <v>339</v>
      </c>
      <c r="D180" t="s">
        <v>18</v>
      </c>
      <c r="E180" t="s">
        <v>19</v>
      </c>
      <c r="F180">
        <v>30</v>
      </c>
      <c r="G180">
        <v>0</v>
      </c>
      <c r="J180">
        <v>2019</v>
      </c>
      <c r="K180">
        <v>43602</v>
      </c>
      <c r="L180" t="s">
        <v>459</v>
      </c>
      <c r="M180">
        <v>137</v>
      </c>
      <c r="N180">
        <v>1058</v>
      </c>
      <c r="O180">
        <v>3</v>
      </c>
      <c r="P180">
        <v>-1</v>
      </c>
      <c r="Q180">
        <v>0.1</v>
      </c>
      <c r="R180">
        <v>25.2</v>
      </c>
      <c r="S180">
        <v>34.4</v>
      </c>
      <c r="T180">
        <v>23.6</v>
      </c>
      <c r="U180">
        <v>34.4</v>
      </c>
      <c r="V180" s="41">
        <v>34.4</v>
      </c>
      <c r="W180">
        <v>1</v>
      </c>
      <c r="X180">
        <v>0.38</v>
      </c>
      <c r="Y180">
        <v>3.0667152759338929</v>
      </c>
      <c r="Z180">
        <v>99.369421499097086</v>
      </c>
    </row>
    <row r="181" spans="1:27" x14ac:dyDescent="0.25">
      <c r="A181">
        <v>309</v>
      </c>
      <c r="B181" t="s">
        <v>57</v>
      </c>
      <c r="C181" t="s">
        <v>355</v>
      </c>
      <c r="D181" t="s">
        <v>18</v>
      </c>
      <c r="E181" t="s">
        <v>19</v>
      </c>
      <c r="F181">
        <v>22</v>
      </c>
      <c r="G181">
        <v>1</v>
      </c>
      <c r="J181">
        <v>2019</v>
      </c>
      <c r="K181">
        <v>43602</v>
      </c>
      <c r="L181" t="s">
        <v>459</v>
      </c>
      <c r="M181">
        <v>137</v>
      </c>
      <c r="N181">
        <v>1022</v>
      </c>
      <c r="O181">
        <v>3</v>
      </c>
      <c r="P181">
        <v>-1</v>
      </c>
      <c r="Q181">
        <v>0.1</v>
      </c>
      <c r="R181">
        <v>26.1</v>
      </c>
      <c r="S181">
        <v>34.4</v>
      </c>
      <c r="T181">
        <v>29.6</v>
      </c>
      <c r="U181">
        <v>34.4</v>
      </c>
      <c r="V181" s="41">
        <v>34.4</v>
      </c>
      <c r="W181">
        <v>1</v>
      </c>
      <c r="X181">
        <v>0.53</v>
      </c>
      <c r="Y181">
        <v>3.0842944599106379</v>
      </c>
      <c r="Z181">
        <v>99.424931783442943</v>
      </c>
    </row>
    <row r="182" spans="1:27" x14ac:dyDescent="0.25">
      <c r="A182">
        <v>136</v>
      </c>
      <c r="B182" t="s">
        <v>57</v>
      </c>
      <c r="C182" t="s">
        <v>182</v>
      </c>
      <c r="D182" t="s">
        <v>18</v>
      </c>
      <c r="E182" t="s">
        <v>19</v>
      </c>
      <c r="F182">
        <v>21</v>
      </c>
      <c r="G182">
        <v>0</v>
      </c>
      <c r="J182">
        <v>2019</v>
      </c>
      <c r="K182">
        <v>43609</v>
      </c>
      <c r="L182" t="s">
        <v>454</v>
      </c>
      <c r="M182">
        <v>144</v>
      </c>
      <c r="N182">
        <v>1020</v>
      </c>
      <c r="O182">
        <v>0</v>
      </c>
      <c r="P182">
        <v>0</v>
      </c>
      <c r="Q182">
        <v>7.0000000000000007E-2</v>
      </c>
      <c r="R182">
        <v>25.5</v>
      </c>
      <c r="S182">
        <v>33.1</v>
      </c>
      <c r="T182">
        <v>34</v>
      </c>
      <c r="U182">
        <v>35.5</v>
      </c>
      <c r="V182" s="41">
        <v>34.406719787727397</v>
      </c>
      <c r="W182">
        <v>2</v>
      </c>
      <c r="X182">
        <v>0.38</v>
      </c>
      <c r="Y182">
        <v>3.1616010642957701</v>
      </c>
      <c r="Z182">
        <v>99.622551856595408</v>
      </c>
    </row>
    <row r="183" spans="1:27" x14ac:dyDescent="0.25">
      <c r="A183">
        <v>48</v>
      </c>
      <c r="B183" t="s">
        <v>57</v>
      </c>
      <c r="C183" t="s">
        <v>94</v>
      </c>
      <c r="D183" t="s">
        <v>18</v>
      </c>
      <c r="E183" t="s">
        <v>19</v>
      </c>
      <c r="F183">
        <v>19</v>
      </c>
      <c r="G183">
        <v>0</v>
      </c>
      <c r="J183">
        <v>2019</v>
      </c>
      <c r="K183">
        <v>43608</v>
      </c>
      <c r="L183" t="s">
        <v>449</v>
      </c>
      <c r="M183">
        <v>143</v>
      </c>
      <c r="N183">
        <v>1114</v>
      </c>
      <c r="O183">
        <v>3</v>
      </c>
      <c r="P183">
        <v>-2</v>
      </c>
      <c r="Q183">
        <v>7.0000000000000007E-2</v>
      </c>
      <c r="R183">
        <v>26.5</v>
      </c>
      <c r="S183">
        <v>34.200000000000003</v>
      </c>
      <c r="T183">
        <v>36.5</v>
      </c>
      <c r="U183">
        <v>34.6</v>
      </c>
      <c r="V183" s="41">
        <v>34.417786631287896</v>
      </c>
      <c r="W183">
        <v>1</v>
      </c>
      <c r="X183">
        <v>0.2</v>
      </c>
      <c r="Y183">
        <v>3.077603111224346</v>
      </c>
      <c r="Z183">
        <v>99.404310906666822</v>
      </c>
    </row>
    <row r="184" spans="1:27" x14ac:dyDescent="0.25">
      <c r="A184">
        <v>239</v>
      </c>
      <c r="B184" t="s">
        <v>57</v>
      </c>
      <c r="C184" t="s">
        <v>285</v>
      </c>
      <c r="D184" t="s">
        <v>18</v>
      </c>
      <c r="E184" t="s">
        <v>19</v>
      </c>
      <c r="F184">
        <v>20</v>
      </c>
      <c r="G184">
        <v>1</v>
      </c>
      <c r="J184">
        <v>2019</v>
      </c>
      <c r="K184">
        <v>43609</v>
      </c>
      <c r="L184" t="s">
        <v>454</v>
      </c>
      <c r="M184">
        <v>144</v>
      </c>
      <c r="N184">
        <v>1217</v>
      </c>
      <c r="O184">
        <v>3</v>
      </c>
      <c r="P184">
        <v>-2</v>
      </c>
      <c r="Q184">
        <v>0.05</v>
      </c>
      <c r="R184">
        <v>27</v>
      </c>
      <c r="S184">
        <v>34.5</v>
      </c>
      <c r="T184">
        <v>37.9</v>
      </c>
      <c r="U184">
        <v>34.4</v>
      </c>
      <c r="V184" s="41">
        <v>34.441421356237313</v>
      </c>
      <c r="W184">
        <v>0.7</v>
      </c>
      <c r="X184">
        <v>0.53</v>
      </c>
      <c r="Y184">
        <v>3.3136772877260761</v>
      </c>
      <c r="Z184">
        <v>99.84763732264021</v>
      </c>
    </row>
    <row r="185" spans="1:27" x14ac:dyDescent="0.25">
      <c r="A185">
        <v>189</v>
      </c>
      <c r="B185" t="s">
        <v>57</v>
      </c>
      <c r="C185" t="s">
        <v>235</v>
      </c>
      <c r="D185" t="s">
        <v>18</v>
      </c>
      <c r="E185" t="s">
        <v>19</v>
      </c>
      <c r="F185">
        <v>16</v>
      </c>
      <c r="G185">
        <v>0</v>
      </c>
      <c r="J185">
        <v>2019</v>
      </c>
      <c r="K185">
        <v>43613</v>
      </c>
      <c r="L185" t="s">
        <v>456</v>
      </c>
      <c r="M185">
        <v>148</v>
      </c>
      <c r="N185">
        <v>1316</v>
      </c>
      <c r="O185">
        <v>3</v>
      </c>
      <c r="P185">
        <v>-1</v>
      </c>
      <c r="Q185">
        <v>0.02</v>
      </c>
      <c r="R185">
        <v>27.8</v>
      </c>
      <c r="S185">
        <v>34.6</v>
      </c>
      <c r="T185">
        <v>41.6</v>
      </c>
      <c r="U185">
        <v>34.4</v>
      </c>
      <c r="V185" s="41">
        <v>34.461803398874984</v>
      </c>
      <c r="W185">
        <v>1</v>
      </c>
      <c r="X185">
        <v>0.38</v>
      </c>
      <c r="Y185">
        <v>3.5749510512032101</v>
      </c>
      <c r="Z185">
        <v>99.975463218160669</v>
      </c>
    </row>
    <row r="186" spans="1:27" x14ac:dyDescent="0.25">
      <c r="A186">
        <v>168</v>
      </c>
      <c r="B186" t="s">
        <v>57</v>
      </c>
      <c r="C186" t="s">
        <v>214</v>
      </c>
      <c r="D186" t="s">
        <v>18</v>
      </c>
      <c r="E186" t="s">
        <v>19</v>
      </c>
      <c r="F186">
        <v>27</v>
      </c>
      <c r="G186">
        <v>1</v>
      </c>
      <c r="J186">
        <v>2019</v>
      </c>
      <c r="K186">
        <v>43614</v>
      </c>
      <c r="L186" t="s">
        <v>457</v>
      </c>
      <c r="M186">
        <v>149</v>
      </c>
      <c r="N186">
        <v>1421</v>
      </c>
      <c r="O186">
        <v>2</v>
      </c>
      <c r="P186">
        <v>-1</v>
      </c>
      <c r="Q186">
        <v>0.01</v>
      </c>
      <c r="R186">
        <v>27.1</v>
      </c>
      <c r="S186">
        <v>34.4</v>
      </c>
      <c r="T186">
        <v>36.9</v>
      </c>
      <c r="U186">
        <v>34.5</v>
      </c>
      <c r="V186" s="41">
        <v>34.475974692664792</v>
      </c>
      <c r="W186">
        <v>0.7</v>
      </c>
      <c r="X186">
        <v>0.38</v>
      </c>
      <c r="Y186">
        <v>3.5922592536989342</v>
      </c>
      <c r="Z186">
        <v>99.978537468233</v>
      </c>
    </row>
    <row r="187" spans="1:27" x14ac:dyDescent="0.25">
      <c r="A187">
        <v>88</v>
      </c>
      <c r="B187" t="s">
        <v>57</v>
      </c>
      <c r="C187" t="s">
        <v>134</v>
      </c>
      <c r="D187" t="s">
        <v>18</v>
      </c>
      <c r="E187" t="s">
        <v>19</v>
      </c>
      <c r="F187">
        <v>18</v>
      </c>
      <c r="G187">
        <v>1</v>
      </c>
      <c r="J187">
        <v>2019</v>
      </c>
      <c r="K187">
        <v>43606</v>
      </c>
      <c r="L187" t="s">
        <v>452</v>
      </c>
      <c r="M187">
        <v>141</v>
      </c>
      <c r="N187">
        <v>1218</v>
      </c>
      <c r="O187">
        <v>3</v>
      </c>
      <c r="P187">
        <v>-2</v>
      </c>
      <c r="Q187">
        <v>0.12</v>
      </c>
      <c r="R187">
        <v>25.3</v>
      </c>
      <c r="S187">
        <v>34.200000000000003</v>
      </c>
      <c r="T187">
        <v>24.4</v>
      </c>
      <c r="U187">
        <v>34.799999999999997</v>
      </c>
      <c r="V187" s="41">
        <v>34.486335345030994</v>
      </c>
      <c r="W187">
        <v>4</v>
      </c>
      <c r="X187">
        <v>0.35</v>
      </c>
      <c r="Y187">
        <v>3.7712325563688331</v>
      </c>
      <c r="Z187">
        <v>99.995142737846678</v>
      </c>
    </row>
    <row r="188" spans="1:27" x14ac:dyDescent="0.25">
      <c r="A188">
        <v>171</v>
      </c>
      <c r="B188" t="s">
        <v>57</v>
      </c>
      <c r="C188" t="s">
        <v>217</v>
      </c>
      <c r="D188" t="s">
        <v>18</v>
      </c>
      <c r="E188" t="s">
        <v>19</v>
      </c>
      <c r="F188">
        <v>19</v>
      </c>
      <c r="G188">
        <v>0</v>
      </c>
      <c r="J188">
        <v>2019</v>
      </c>
      <c r="K188">
        <v>43614</v>
      </c>
      <c r="L188" t="s">
        <v>457</v>
      </c>
      <c r="M188">
        <v>149</v>
      </c>
      <c r="N188">
        <v>1436</v>
      </c>
      <c r="O188">
        <v>4</v>
      </c>
      <c r="P188">
        <v>-1</v>
      </c>
      <c r="Q188">
        <v>0.03</v>
      </c>
      <c r="R188">
        <v>27.2</v>
      </c>
      <c r="S188">
        <v>34.5</v>
      </c>
      <c r="T188">
        <v>40.799999999999997</v>
      </c>
      <c r="U188">
        <v>34.5</v>
      </c>
      <c r="V188" s="41">
        <v>34.5</v>
      </c>
      <c r="W188">
        <v>1</v>
      </c>
      <c r="X188">
        <v>0.38</v>
      </c>
      <c r="Y188">
        <v>3.6595900262974399</v>
      </c>
      <c r="Z188">
        <v>99.987454191811707</v>
      </c>
    </row>
    <row r="189" spans="1:27" x14ac:dyDescent="0.25">
      <c r="A189">
        <v>178</v>
      </c>
      <c r="B189" t="s">
        <v>57</v>
      </c>
      <c r="C189" t="s">
        <v>224</v>
      </c>
      <c r="D189" t="s">
        <v>18</v>
      </c>
      <c r="E189" t="s">
        <v>19</v>
      </c>
      <c r="F189">
        <v>26</v>
      </c>
      <c r="G189">
        <v>1</v>
      </c>
      <c r="J189">
        <v>2019</v>
      </c>
      <c r="K189">
        <v>43605</v>
      </c>
      <c r="L189" t="s">
        <v>453</v>
      </c>
      <c r="M189">
        <v>140</v>
      </c>
      <c r="N189">
        <v>1221</v>
      </c>
      <c r="O189">
        <v>4</v>
      </c>
      <c r="P189">
        <v>-1</v>
      </c>
      <c r="Q189">
        <v>0</v>
      </c>
      <c r="R189">
        <v>27.4</v>
      </c>
      <c r="S189">
        <v>33.9</v>
      </c>
      <c r="T189">
        <v>45.6</v>
      </c>
      <c r="U189">
        <v>34.5</v>
      </c>
      <c r="V189" s="41">
        <v>34.5</v>
      </c>
      <c r="W189">
        <v>2.4</v>
      </c>
      <c r="X189">
        <v>0.64000000000000012</v>
      </c>
      <c r="Y189">
        <v>3.3653560833079701</v>
      </c>
      <c r="Z189">
        <v>99.890831117967764</v>
      </c>
      <c r="AA189" t="s">
        <v>435</v>
      </c>
    </row>
    <row r="190" spans="1:27" x14ac:dyDescent="0.25">
      <c r="A190">
        <v>193</v>
      </c>
      <c r="B190" t="s">
        <v>57</v>
      </c>
      <c r="C190" t="s">
        <v>239</v>
      </c>
      <c r="D190" t="s">
        <v>18</v>
      </c>
      <c r="E190" t="s">
        <v>19</v>
      </c>
      <c r="F190">
        <v>18</v>
      </c>
      <c r="G190">
        <v>0</v>
      </c>
      <c r="J190">
        <v>2019</v>
      </c>
      <c r="K190">
        <v>43609</v>
      </c>
      <c r="L190" t="s">
        <v>454</v>
      </c>
      <c r="M190">
        <v>144</v>
      </c>
      <c r="N190">
        <v>1135</v>
      </c>
      <c r="O190">
        <v>3</v>
      </c>
      <c r="P190">
        <v>-2</v>
      </c>
      <c r="Q190">
        <v>0.1</v>
      </c>
      <c r="R190">
        <v>26.2</v>
      </c>
      <c r="S190">
        <v>34.5</v>
      </c>
      <c r="T190">
        <v>35.5</v>
      </c>
      <c r="U190">
        <v>34.5</v>
      </c>
      <c r="V190" s="41">
        <v>34.5</v>
      </c>
      <c r="W190">
        <v>1</v>
      </c>
      <c r="X190">
        <v>0.38</v>
      </c>
      <c r="Y190">
        <v>3.3872403200070229</v>
      </c>
      <c r="Z190">
        <v>99.90558228482017</v>
      </c>
    </row>
    <row r="191" spans="1:27" x14ac:dyDescent="0.25">
      <c r="A191">
        <v>164</v>
      </c>
      <c r="B191" t="s">
        <v>57</v>
      </c>
      <c r="C191" t="s">
        <v>210</v>
      </c>
      <c r="D191" t="s">
        <v>18</v>
      </c>
      <c r="E191" t="s">
        <v>19</v>
      </c>
      <c r="F191">
        <v>19</v>
      </c>
      <c r="G191">
        <v>0</v>
      </c>
      <c r="J191">
        <v>2019</v>
      </c>
      <c r="K191">
        <v>43614</v>
      </c>
      <c r="L191" t="s">
        <v>457</v>
      </c>
      <c r="M191">
        <v>149</v>
      </c>
      <c r="N191">
        <v>1405</v>
      </c>
      <c r="O191">
        <v>4</v>
      </c>
      <c r="P191">
        <v>-1</v>
      </c>
      <c r="Q191">
        <v>0.01</v>
      </c>
      <c r="R191">
        <v>27.2</v>
      </c>
      <c r="S191">
        <v>34.200000000000003</v>
      </c>
      <c r="T191">
        <v>40.200000000000003</v>
      </c>
      <c r="U191">
        <v>34.6</v>
      </c>
      <c r="V191" s="41">
        <v>34.503898770659184</v>
      </c>
      <c r="W191">
        <v>1</v>
      </c>
      <c r="X191">
        <v>0.12</v>
      </c>
      <c r="Y191">
        <v>3.1702928181527481</v>
      </c>
      <c r="Z191">
        <v>99.640595465015579</v>
      </c>
    </row>
    <row r="192" spans="1:27" x14ac:dyDescent="0.25">
      <c r="A192">
        <v>121</v>
      </c>
      <c r="B192" t="s">
        <v>57</v>
      </c>
      <c r="C192" t="s">
        <v>167</v>
      </c>
      <c r="D192" t="s">
        <v>18</v>
      </c>
      <c r="E192" t="s">
        <v>19</v>
      </c>
      <c r="F192">
        <v>20</v>
      </c>
      <c r="G192">
        <v>0</v>
      </c>
      <c r="J192">
        <v>2019</v>
      </c>
      <c r="K192">
        <v>43609</v>
      </c>
      <c r="L192" t="s">
        <v>454</v>
      </c>
      <c r="M192">
        <v>144</v>
      </c>
      <c r="N192">
        <v>1111</v>
      </c>
      <c r="O192">
        <v>3</v>
      </c>
      <c r="P192">
        <v>-2</v>
      </c>
      <c r="Q192">
        <v>0.05</v>
      </c>
      <c r="R192">
        <v>27</v>
      </c>
      <c r="S192">
        <v>34.4</v>
      </c>
      <c r="T192">
        <v>38.4</v>
      </c>
      <c r="U192">
        <v>34.6</v>
      </c>
      <c r="V192" s="41">
        <v>34.517157287525386</v>
      </c>
      <c r="W192">
        <v>2</v>
      </c>
      <c r="X192">
        <v>0.38</v>
      </c>
      <c r="Y192">
        <v>2.9685012226435878</v>
      </c>
      <c r="Z192">
        <v>98.969449707073863</v>
      </c>
    </row>
    <row r="193" spans="1:27" x14ac:dyDescent="0.25">
      <c r="A193">
        <v>4</v>
      </c>
      <c r="B193" t="s">
        <v>57</v>
      </c>
      <c r="C193" t="s">
        <v>46</v>
      </c>
      <c r="D193" t="s">
        <v>18</v>
      </c>
      <c r="E193" t="s">
        <v>19</v>
      </c>
      <c r="F193">
        <v>19</v>
      </c>
      <c r="G193">
        <v>0</v>
      </c>
      <c r="J193">
        <v>2019</v>
      </c>
      <c r="K193">
        <v>43612</v>
      </c>
      <c r="L193" t="s">
        <v>448</v>
      </c>
      <c r="M193">
        <v>147</v>
      </c>
      <c r="N193">
        <v>1657</v>
      </c>
      <c r="O193">
        <v>3</v>
      </c>
      <c r="P193">
        <v>-2</v>
      </c>
      <c r="Q193">
        <v>0.22</v>
      </c>
      <c r="R193">
        <v>26.3</v>
      </c>
      <c r="S193">
        <v>34.6</v>
      </c>
      <c r="T193">
        <v>30.3</v>
      </c>
      <c r="U193">
        <v>34.5</v>
      </c>
      <c r="V193" s="41">
        <v>34.559730025215075</v>
      </c>
      <c r="W193">
        <v>1</v>
      </c>
      <c r="X193">
        <v>0.28999999999999998</v>
      </c>
      <c r="Y193">
        <v>3.7011242772801611</v>
      </c>
      <c r="Z193">
        <v>99.991108774780372</v>
      </c>
    </row>
    <row r="194" spans="1:27" x14ac:dyDescent="0.25">
      <c r="A194">
        <v>106</v>
      </c>
      <c r="B194" t="s">
        <v>57</v>
      </c>
      <c r="C194" t="s">
        <v>151</v>
      </c>
      <c r="D194" t="s">
        <v>18</v>
      </c>
      <c r="E194" t="s">
        <v>19</v>
      </c>
      <c r="F194">
        <v>30</v>
      </c>
      <c r="G194">
        <v>1</v>
      </c>
      <c r="J194">
        <v>2019</v>
      </c>
      <c r="K194">
        <v>43605</v>
      </c>
      <c r="L194" t="s">
        <v>453</v>
      </c>
      <c r="M194">
        <v>140</v>
      </c>
      <c r="N194">
        <v>1420</v>
      </c>
      <c r="O194">
        <v>2</v>
      </c>
      <c r="P194">
        <v>-1</v>
      </c>
      <c r="Q194">
        <v>0.01</v>
      </c>
      <c r="R194">
        <v>25.6</v>
      </c>
      <c r="S194">
        <v>34.5</v>
      </c>
      <c r="T194">
        <v>26</v>
      </c>
      <c r="U194">
        <v>34.6</v>
      </c>
      <c r="V194" s="41">
        <v>34.575974692664794</v>
      </c>
      <c r="W194">
        <v>2</v>
      </c>
      <c r="X194">
        <v>0.35</v>
      </c>
      <c r="Y194">
        <v>3.303494359286872</v>
      </c>
      <c r="Z194">
        <v>99.837543399924911</v>
      </c>
    </row>
    <row r="195" spans="1:27" x14ac:dyDescent="0.25">
      <c r="A195">
        <v>84</v>
      </c>
      <c r="B195" t="s">
        <v>57</v>
      </c>
      <c r="C195" t="s">
        <v>130</v>
      </c>
      <c r="D195" t="s">
        <v>18</v>
      </c>
      <c r="E195" t="s">
        <v>19</v>
      </c>
      <c r="F195">
        <v>17</v>
      </c>
      <c r="G195">
        <v>1</v>
      </c>
      <c r="J195">
        <v>2019</v>
      </c>
      <c r="K195">
        <v>43606</v>
      </c>
      <c r="L195" t="s">
        <v>452</v>
      </c>
      <c r="M195">
        <v>141</v>
      </c>
      <c r="N195">
        <v>105</v>
      </c>
      <c r="O195">
        <v>3</v>
      </c>
      <c r="P195">
        <v>-2</v>
      </c>
      <c r="Q195">
        <v>0.12</v>
      </c>
      <c r="R195">
        <v>25.8</v>
      </c>
      <c r="S195">
        <v>34.4</v>
      </c>
      <c r="T195">
        <v>28.4</v>
      </c>
      <c r="U195">
        <v>34.799999999999997</v>
      </c>
      <c r="V195" s="41">
        <v>34.590890230020662</v>
      </c>
      <c r="W195">
        <v>4</v>
      </c>
      <c r="X195">
        <v>0.48</v>
      </c>
      <c r="Y195">
        <v>3.1419588655290291</v>
      </c>
      <c r="Z195">
        <v>99.578890053275884</v>
      </c>
    </row>
    <row r="196" spans="1:27" x14ac:dyDescent="0.25">
      <c r="A196">
        <v>165</v>
      </c>
      <c r="B196" t="s">
        <v>57</v>
      </c>
      <c r="C196" t="s">
        <v>211</v>
      </c>
      <c r="D196" t="s">
        <v>18</v>
      </c>
      <c r="E196" t="s">
        <v>19</v>
      </c>
      <c r="F196">
        <v>15</v>
      </c>
      <c r="G196">
        <v>0</v>
      </c>
      <c r="J196">
        <v>2019</v>
      </c>
      <c r="K196">
        <v>43614</v>
      </c>
      <c r="L196" t="s">
        <v>457</v>
      </c>
      <c r="M196">
        <v>149</v>
      </c>
      <c r="N196">
        <v>1356</v>
      </c>
      <c r="O196">
        <v>4</v>
      </c>
      <c r="P196">
        <v>-1</v>
      </c>
      <c r="Q196">
        <v>0</v>
      </c>
      <c r="R196">
        <v>27.4</v>
      </c>
      <c r="S196">
        <v>34.299999999999997</v>
      </c>
      <c r="T196">
        <v>44.8</v>
      </c>
      <c r="U196">
        <v>34.6</v>
      </c>
      <c r="V196" s="41">
        <v>34.6</v>
      </c>
      <c r="W196">
        <v>1</v>
      </c>
      <c r="X196">
        <v>0.38</v>
      </c>
      <c r="Y196">
        <v>2.968866874003238</v>
      </c>
      <c r="Z196">
        <v>98.971257908682958</v>
      </c>
    </row>
    <row r="197" spans="1:27" x14ac:dyDescent="0.25">
      <c r="A197">
        <v>43</v>
      </c>
      <c r="B197" t="s">
        <v>57</v>
      </c>
      <c r="C197" t="s">
        <v>89</v>
      </c>
      <c r="D197" t="s">
        <v>18</v>
      </c>
      <c r="E197" t="s">
        <v>19</v>
      </c>
      <c r="F197">
        <v>22</v>
      </c>
      <c r="G197">
        <v>0</v>
      </c>
      <c r="J197">
        <v>2019</v>
      </c>
      <c r="K197">
        <v>43608</v>
      </c>
      <c r="L197" t="s">
        <v>449</v>
      </c>
      <c r="M197">
        <v>143</v>
      </c>
      <c r="N197">
        <v>1126</v>
      </c>
      <c r="O197">
        <v>3</v>
      </c>
      <c r="P197">
        <v>-2</v>
      </c>
      <c r="Q197">
        <v>0.09</v>
      </c>
      <c r="R197">
        <v>26.3</v>
      </c>
      <c r="S197">
        <v>34.5</v>
      </c>
      <c r="T197">
        <v>31.7</v>
      </c>
      <c r="U197">
        <v>34.700000000000003</v>
      </c>
      <c r="V197" s="41">
        <v>34.60263340389897</v>
      </c>
      <c r="W197">
        <v>1</v>
      </c>
      <c r="X197">
        <v>0.28999999999999998</v>
      </c>
      <c r="Y197">
        <v>2.9320302477130169</v>
      </c>
      <c r="Z197">
        <v>98.775418162792064</v>
      </c>
    </row>
    <row r="198" spans="1:27" x14ac:dyDescent="0.25">
      <c r="A198">
        <v>85</v>
      </c>
      <c r="B198" t="s">
        <v>57</v>
      </c>
      <c r="C198" t="s">
        <v>131</v>
      </c>
      <c r="D198" t="s">
        <v>18</v>
      </c>
      <c r="E198" t="s">
        <v>19</v>
      </c>
      <c r="F198">
        <v>16</v>
      </c>
      <c r="G198">
        <v>1</v>
      </c>
      <c r="J198">
        <v>2019</v>
      </c>
      <c r="K198">
        <v>43606</v>
      </c>
      <c r="L198" t="s">
        <v>452</v>
      </c>
      <c r="M198">
        <v>141</v>
      </c>
      <c r="N198">
        <v>1220</v>
      </c>
      <c r="O198">
        <v>3</v>
      </c>
      <c r="P198">
        <v>-2</v>
      </c>
      <c r="Q198">
        <v>0.02</v>
      </c>
      <c r="R198">
        <v>25.4</v>
      </c>
      <c r="S198">
        <v>34.200000000000003</v>
      </c>
      <c r="T198">
        <v>26.9</v>
      </c>
      <c r="U198">
        <v>34.799999999999997</v>
      </c>
      <c r="V198" s="41">
        <v>34.614589803375033</v>
      </c>
      <c r="W198">
        <v>1</v>
      </c>
      <c r="X198">
        <v>0.48</v>
      </c>
      <c r="Y198">
        <v>2.9079549437016379</v>
      </c>
      <c r="Z198">
        <v>98.631618041032169</v>
      </c>
    </row>
    <row r="199" spans="1:27" x14ac:dyDescent="0.25">
      <c r="A199">
        <v>109</v>
      </c>
      <c r="B199" t="s">
        <v>57</v>
      </c>
      <c r="C199" t="s">
        <v>154</v>
      </c>
      <c r="D199" t="s">
        <v>18</v>
      </c>
      <c r="E199" t="s">
        <v>19</v>
      </c>
      <c r="F199">
        <v>19</v>
      </c>
      <c r="G199">
        <v>1</v>
      </c>
      <c r="J199">
        <v>2019</v>
      </c>
      <c r="K199">
        <v>43606</v>
      </c>
      <c r="L199" t="s">
        <v>452</v>
      </c>
      <c r="M199">
        <v>141</v>
      </c>
      <c r="N199">
        <v>1140</v>
      </c>
      <c r="O199">
        <v>3</v>
      </c>
      <c r="P199">
        <v>-2</v>
      </c>
      <c r="Q199">
        <v>0.12</v>
      </c>
      <c r="R199">
        <v>27.3</v>
      </c>
      <c r="S199">
        <v>34.6</v>
      </c>
      <c r="T199">
        <v>39.200000000000003</v>
      </c>
      <c r="U199">
        <v>34.700000000000003</v>
      </c>
      <c r="V199" s="41">
        <v>34.647722557505169</v>
      </c>
      <c r="W199">
        <v>0.7</v>
      </c>
      <c r="X199">
        <v>0.75</v>
      </c>
      <c r="Y199">
        <v>3.1025268454705182</v>
      </c>
      <c r="Z199">
        <v>99.478075149793199</v>
      </c>
      <c r="AA199" t="s">
        <v>432</v>
      </c>
    </row>
    <row r="200" spans="1:27" x14ac:dyDescent="0.25">
      <c r="A200">
        <v>86</v>
      </c>
      <c r="B200" t="s">
        <v>57</v>
      </c>
      <c r="C200" t="s">
        <v>132</v>
      </c>
      <c r="D200" t="s">
        <v>18</v>
      </c>
      <c r="E200" t="s">
        <v>19</v>
      </c>
      <c r="F200">
        <v>16</v>
      </c>
      <c r="G200">
        <v>1</v>
      </c>
      <c r="J200">
        <v>2019</v>
      </c>
      <c r="K200">
        <v>43606</v>
      </c>
      <c r="L200" t="s">
        <v>452</v>
      </c>
      <c r="M200">
        <v>141</v>
      </c>
      <c r="N200">
        <v>1235</v>
      </c>
      <c r="O200">
        <v>3</v>
      </c>
      <c r="P200">
        <v>-2</v>
      </c>
      <c r="Q200">
        <v>0.01</v>
      </c>
      <c r="R200">
        <v>25.9</v>
      </c>
      <c r="S200">
        <v>34.200000000000003</v>
      </c>
      <c r="T200">
        <v>30.5</v>
      </c>
      <c r="U200">
        <v>34.799999999999997</v>
      </c>
      <c r="V200" s="41">
        <v>34.655848155988771</v>
      </c>
      <c r="W200">
        <v>4</v>
      </c>
      <c r="X200">
        <v>0.48</v>
      </c>
      <c r="Y200">
        <v>2.9904184299735368</v>
      </c>
      <c r="Z200">
        <v>99.073290256949832</v>
      </c>
    </row>
    <row r="201" spans="1:27" x14ac:dyDescent="0.25">
      <c r="A201">
        <v>75</v>
      </c>
      <c r="B201" t="s">
        <v>57</v>
      </c>
      <c r="C201" t="s">
        <v>121</v>
      </c>
      <c r="D201" t="s">
        <v>18</v>
      </c>
      <c r="E201" t="s">
        <v>19</v>
      </c>
      <c r="F201">
        <v>35</v>
      </c>
      <c r="G201">
        <v>1</v>
      </c>
      <c r="J201">
        <v>2019</v>
      </c>
      <c r="K201">
        <v>43606</v>
      </c>
      <c r="L201" t="s">
        <v>452</v>
      </c>
      <c r="M201">
        <v>141</v>
      </c>
      <c r="N201">
        <v>1107</v>
      </c>
      <c r="O201">
        <v>0</v>
      </c>
      <c r="P201">
        <v>0</v>
      </c>
      <c r="Q201">
        <v>0.01</v>
      </c>
      <c r="R201">
        <v>26.1</v>
      </c>
      <c r="S201">
        <v>34.9</v>
      </c>
      <c r="T201">
        <v>28.5</v>
      </c>
      <c r="U201">
        <v>34.6</v>
      </c>
      <c r="V201" s="41">
        <v>34.672075922005611</v>
      </c>
      <c r="W201">
        <v>2</v>
      </c>
      <c r="X201">
        <v>0.50000000000000011</v>
      </c>
      <c r="Y201">
        <v>3.414968846440066</v>
      </c>
      <c r="Z201">
        <v>99.921718217924621</v>
      </c>
    </row>
    <row r="202" spans="1:27" x14ac:dyDescent="0.25">
      <c r="A202">
        <v>107</v>
      </c>
      <c r="B202" t="s">
        <v>57</v>
      </c>
      <c r="C202" t="s">
        <v>152</v>
      </c>
      <c r="D202" t="s">
        <v>18</v>
      </c>
      <c r="E202" t="s">
        <v>19</v>
      </c>
      <c r="F202">
        <v>42</v>
      </c>
      <c r="G202">
        <v>0</v>
      </c>
      <c r="J202">
        <v>2019</v>
      </c>
      <c r="K202">
        <v>43605</v>
      </c>
      <c r="L202" t="s">
        <v>453</v>
      </c>
      <c r="M202">
        <v>140</v>
      </c>
      <c r="N202">
        <v>1430</v>
      </c>
      <c r="O202">
        <v>0</v>
      </c>
      <c r="P202">
        <v>0</v>
      </c>
      <c r="Q202">
        <v>0.01</v>
      </c>
      <c r="R202">
        <v>25.8</v>
      </c>
      <c r="S202">
        <v>34.6</v>
      </c>
      <c r="T202">
        <v>27</v>
      </c>
      <c r="U202">
        <v>34.700000000000003</v>
      </c>
      <c r="V202" s="41">
        <v>34.675974692664795</v>
      </c>
      <c r="W202">
        <v>1</v>
      </c>
      <c r="X202">
        <v>0.38</v>
      </c>
      <c r="Y202">
        <v>2.179462415772254</v>
      </c>
      <c r="Z202">
        <v>84.163759755906213</v>
      </c>
    </row>
    <row r="203" spans="1:27" x14ac:dyDescent="0.25">
      <c r="A203">
        <v>122</v>
      </c>
      <c r="B203" t="s">
        <v>57</v>
      </c>
      <c r="C203" t="s">
        <v>168</v>
      </c>
      <c r="D203" t="s">
        <v>18</v>
      </c>
      <c r="E203" t="s">
        <v>19</v>
      </c>
      <c r="F203">
        <v>19</v>
      </c>
      <c r="G203">
        <v>0</v>
      </c>
      <c r="J203">
        <v>2019</v>
      </c>
      <c r="K203">
        <v>43609</v>
      </c>
      <c r="L203" t="s">
        <v>454</v>
      </c>
      <c r="M203">
        <v>144</v>
      </c>
      <c r="N203">
        <v>1114</v>
      </c>
      <c r="O203">
        <v>3</v>
      </c>
      <c r="P203">
        <v>-2</v>
      </c>
      <c r="Q203">
        <v>0.03</v>
      </c>
      <c r="R203">
        <v>27.2</v>
      </c>
      <c r="S203">
        <v>34.5</v>
      </c>
      <c r="T203">
        <v>39.5</v>
      </c>
      <c r="U203">
        <v>34.799999999999997</v>
      </c>
      <c r="V203" s="41">
        <v>34.693833189640642</v>
      </c>
      <c r="W203">
        <v>2</v>
      </c>
      <c r="X203">
        <v>0.38</v>
      </c>
      <c r="Y203">
        <v>2.0792269336005842</v>
      </c>
      <c r="Z203">
        <v>80.209901079541851</v>
      </c>
    </row>
    <row r="204" spans="1:27" x14ac:dyDescent="0.25">
      <c r="A204">
        <v>180</v>
      </c>
      <c r="B204" t="s">
        <v>57</v>
      </c>
      <c r="C204" t="s">
        <v>226</v>
      </c>
      <c r="D204" t="s">
        <v>18</v>
      </c>
      <c r="E204" t="s">
        <v>19</v>
      </c>
      <c r="F204">
        <v>18</v>
      </c>
      <c r="G204">
        <v>1</v>
      </c>
      <c r="J204">
        <v>2019</v>
      </c>
      <c r="K204">
        <v>43605</v>
      </c>
      <c r="L204" t="s">
        <v>453</v>
      </c>
      <c r="M204">
        <v>140</v>
      </c>
      <c r="N204">
        <v>1226</v>
      </c>
      <c r="O204">
        <v>4</v>
      </c>
      <c r="P204">
        <v>-1</v>
      </c>
      <c r="Q204">
        <v>0.06</v>
      </c>
      <c r="R204">
        <v>28.4</v>
      </c>
      <c r="S204">
        <v>34.299999999999997</v>
      </c>
      <c r="T204">
        <v>45.6</v>
      </c>
      <c r="U204">
        <v>35</v>
      </c>
      <c r="V204" s="41">
        <v>34.694455828827401</v>
      </c>
      <c r="W204">
        <v>2.4</v>
      </c>
      <c r="X204">
        <v>0.64000000000000012</v>
      </c>
      <c r="Y204">
        <v>1.730653538355224</v>
      </c>
      <c r="Z204">
        <v>63.385887478983761</v>
      </c>
    </row>
    <row r="205" spans="1:27" x14ac:dyDescent="0.25">
      <c r="A205">
        <v>110</v>
      </c>
      <c r="B205" t="s">
        <v>57</v>
      </c>
      <c r="C205" t="s">
        <v>155</v>
      </c>
      <c r="D205" t="s">
        <v>18</v>
      </c>
      <c r="E205" t="s">
        <v>19</v>
      </c>
      <c r="F205">
        <v>21</v>
      </c>
      <c r="G205">
        <v>1</v>
      </c>
      <c r="J205">
        <v>2019</v>
      </c>
      <c r="K205">
        <v>43606</v>
      </c>
      <c r="L205" t="s">
        <v>452</v>
      </c>
      <c r="M205">
        <v>141</v>
      </c>
      <c r="N205">
        <v>1147</v>
      </c>
      <c r="O205">
        <v>3</v>
      </c>
      <c r="P205">
        <v>-2</v>
      </c>
      <c r="Q205">
        <v>0.1</v>
      </c>
      <c r="R205">
        <v>27.1</v>
      </c>
      <c r="S205">
        <v>34.6</v>
      </c>
      <c r="T205">
        <v>36.200000000000003</v>
      </c>
      <c r="U205">
        <v>34.799999999999997</v>
      </c>
      <c r="V205" s="41">
        <v>34.700000000000003</v>
      </c>
      <c r="W205">
        <v>2</v>
      </c>
      <c r="X205">
        <v>0.33999999999999997</v>
      </c>
      <c r="Y205">
        <v>1.387080429468464</v>
      </c>
      <c r="Z205">
        <v>44.824474472693737</v>
      </c>
    </row>
    <row r="206" spans="1:27" x14ac:dyDescent="0.25">
      <c r="A206">
        <v>195</v>
      </c>
      <c r="B206" t="s">
        <v>57</v>
      </c>
      <c r="C206" t="s">
        <v>241</v>
      </c>
      <c r="D206" t="s">
        <v>18</v>
      </c>
      <c r="E206" t="s">
        <v>19</v>
      </c>
      <c r="F206">
        <v>22</v>
      </c>
      <c r="G206">
        <v>0</v>
      </c>
      <c r="J206">
        <v>2019</v>
      </c>
      <c r="K206">
        <v>43609</v>
      </c>
      <c r="L206" t="s">
        <v>454</v>
      </c>
      <c r="M206">
        <v>144</v>
      </c>
      <c r="N206">
        <v>1140</v>
      </c>
      <c r="O206">
        <v>3</v>
      </c>
      <c r="P206">
        <v>-2</v>
      </c>
      <c r="Q206">
        <v>0</v>
      </c>
      <c r="R206">
        <v>27.7</v>
      </c>
      <c r="S206">
        <v>34.799999999999997</v>
      </c>
      <c r="T206">
        <v>38.799999999999997</v>
      </c>
      <c r="U206">
        <v>34.700000000000003</v>
      </c>
      <c r="V206" s="41">
        <v>34.700000000000003</v>
      </c>
      <c r="W206">
        <v>2</v>
      </c>
      <c r="X206">
        <v>0.38</v>
      </c>
      <c r="Y206">
        <v>1.8702321690206589</v>
      </c>
      <c r="Z206">
        <v>70.585307792681249</v>
      </c>
    </row>
    <row r="207" spans="1:27" x14ac:dyDescent="0.25">
      <c r="A207">
        <v>90</v>
      </c>
      <c r="B207" t="s">
        <v>57</v>
      </c>
      <c r="C207" t="s">
        <v>136</v>
      </c>
      <c r="D207" t="s">
        <v>18</v>
      </c>
      <c r="E207" t="s">
        <v>19</v>
      </c>
      <c r="F207">
        <v>16</v>
      </c>
      <c r="G207">
        <v>1</v>
      </c>
      <c r="J207">
        <v>2019</v>
      </c>
      <c r="K207">
        <v>43606</v>
      </c>
      <c r="L207" t="s">
        <v>452</v>
      </c>
      <c r="M207">
        <v>141</v>
      </c>
      <c r="N207">
        <v>115</v>
      </c>
      <c r="O207">
        <v>3</v>
      </c>
      <c r="P207">
        <v>-2</v>
      </c>
      <c r="Q207">
        <v>0.01</v>
      </c>
      <c r="R207">
        <v>25.7</v>
      </c>
      <c r="S207">
        <v>34.5</v>
      </c>
      <c r="T207">
        <v>27.6</v>
      </c>
      <c r="U207">
        <v>34.799999999999997</v>
      </c>
      <c r="V207" s="41">
        <v>34.727924077994381</v>
      </c>
      <c r="W207">
        <v>2</v>
      </c>
      <c r="X207">
        <v>0.64000000000000012</v>
      </c>
      <c r="Y207">
        <v>1.9409035277206821</v>
      </c>
      <c r="Z207">
        <v>74.023375151330939</v>
      </c>
    </row>
    <row r="208" spans="1:27" x14ac:dyDescent="0.25">
      <c r="A208">
        <v>114</v>
      </c>
      <c r="B208" t="s">
        <v>57</v>
      </c>
      <c r="C208" t="s">
        <v>159</v>
      </c>
      <c r="D208" t="s">
        <v>18</v>
      </c>
      <c r="E208" t="s">
        <v>19</v>
      </c>
      <c r="F208">
        <v>18</v>
      </c>
      <c r="G208">
        <v>0</v>
      </c>
      <c r="J208">
        <v>2019</v>
      </c>
      <c r="K208">
        <v>43606</v>
      </c>
      <c r="L208" t="s">
        <v>452</v>
      </c>
      <c r="M208">
        <v>141</v>
      </c>
      <c r="N208">
        <v>1200</v>
      </c>
      <c r="O208">
        <v>3</v>
      </c>
      <c r="P208">
        <v>-2</v>
      </c>
      <c r="Q208">
        <v>0.03</v>
      </c>
      <c r="R208">
        <v>26.9</v>
      </c>
      <c r="S208">
        <v>34.6</v>
      </c>
      <c r="T208">
        <v>35.200000000000003</v>
      </c>
      <c r="U208">
        <v>34.799999999999997</v>
      </c>
      <c r="V208" s="41">
        <v>34.729222126427096</v>
      </c>
      <c r="W208">
        <v>2</v>
      </c>
      <c r="X208">
        <v>0.27</v>
      </c>
      <c r="Y208">
        <v>1.64079040063082</v>
      </c>
      <c r="Z208">
        <v>58.560862313881273</v>
      </c>
    </row>
    <row r="209" spans="1:27" x14ac:dyDescent="0.25">
      <c r="A209">
        <v>45</v>
      </c>
      <c r="B209" t="s">
        <v>57</v>
      </c>
      <c r="C209" t="s">
        <v>91</v>
      </c>
      <c r="D209" t="s">
        <v>18</v>
      </c>
      <c r="E209" t="s">
        <v>19</v>
      </c>
      <c r="F209">
        <v>20</v>
      </c>
      <c r="G209">
        <v>0</v>
      </c>
      <c r="J209">
        <v>2019</v>
      </c>
      <c r="K209">
        <v>43608</v>
      </c>
      <c r="L209" t="s">
        <v>449</v>
      </c>
      <c r="M209">
        <v>143</v>
      </c>
      <c r="N209">
        <v>1121</v>
      </c>
      <c r="O209">
        <v>3</v>
      </c>
      <c r="P209">
        <v>-2</v>
      </c>
      <c r="Q209">
        <v>0.04</v>
      </c>
      <c r="R209">
        <v>27.4</v>
      </c>
      <c r="S209">
        <v>34.799999999999997</v>
      </c>
      <c r="T209">
        <v>35.299999999999997</v>
      </c>
      <c r="U209">
        <v>34.700000000000003</v>
      </c>
      <c r="V209" s="41">
        <v>34.738742588672281</v>
      </c>
      <c r="W209">
        <v>1</v>
      </c>
      <c r="X209">
        <v>0.26999999999999996</v>
      </c>
      <c r="Y209">
        <v>0.88271995564436034</v>
      </c>
      <c r="Z209">
        <v>21.450196430296192</v>
      </c>
    </row>
    <row r="210" spans="1:27" x14ac:dyDescent="0.25">
      <c r="A210">
        <v>5</v>
      </c>
      <c r="B210" t="s">
        <v>57</v>
      </c>
      <c r="C210" t="s">
        <v>47</v>
      </c>
      <c r="D210" t="s">
        <v>18</v>
      </c>
      <c r="E210" t="s">
        <v>19</v>
      </c>
      <c r="F210">
        <v>18</v>
      </c>
      <c r="G210">
        <v>0</v>
      </c>
      <c r="J210">
        <v>2019</v>
      </c>
      <c r="K210">
        <v>43612</v>
      </c>
      <c r="L210" t="s">
        <v>448</v>
      </c>
      <c r="M210">
        <v>147</v>
      </c>
      <c r="N210">
        <v>1655</v>
      </c>
      <c r="O210">
        <v>3</v>
      </c>
      <c r="P210">
        <v>-2</v>
      </c>
      <c r="Q210">
        <v>0.17</v>
      </c>
      <c r="R210">
        <v>26</v>
      </c>
      <c r="S210">
        <v>34.700000000000003</v>
      </c>
      <c r="T210">
        <v>28.6</v>
      </c>
      <c r="U210">
        <v>34.799999999999997</v>
      </c>
      <c r="V210" s="41">
        <v>34.743405783005791</v>
      </c>
      <c r="W210">
        <v>1</v>
      </c>
      <c r="X210">
        <v>0.39</v>
      </c>
      <c r="Y210">
        <v>0.79868000805822648</v>
      </c>
      <c r="Z210">
        <v>18.448294292672319</v>
      </c>
    </row>
    <row r="211" spans="1:27" x14ac:dyDescent="0.25">
      <c r="A211">
        <v>170</v>
      </c>
      <c r="B211" t="s">
        <v>57</v>
      </c>
      <c r="C211" t="s">
        <v>216</v>
      </c>
      <c r="D211" t="s">
        <v>18</v>
      </c>
      <c r="E211" t="s">
        <v>19</v>
      </c>
      <c r="F211">
        <v>21</v>
      </c>
      <c r="G211">
        <v>0</v>
      </c>
      <c r="J211">
        <v>2019</v>
      </c>
      <c r="K211">
        <v>43614</v>
      </c>
      <c r="L211" t="s">
        <v>457</v>
      </c>
      <c r="M211">
        <v>149</v>
      </c>
      <c r="N211">
        <v>1431</v>
      </c>
      <c r="O211">
        <v>3</v>
      </c>
      <c r="P211">
        <v>-1</v>
      </c>
      <c r="Q211">
        <v>0.02</v>
      </c>
      <c r="R211">
        <v>27.4</v>
      </c>
      <c r="S211">
        <v>35.4</v>
      </c>
      <c r="T211">
        <v>39.5</v>
      </c>
      <c r="U211">
        <v>34.5</v>
      </c>
      <c r="V211" s="41">
        <v>34.77811529493745</v>
      </c>
      <c r="W211">
        <v>2</v>
      </c>
      <c r="X211">
        <v>0.12</v>
      </c>
      <c r="Y211">
        <v>1.590663932862636</v>
      </c>
      <c r="Z211">
        <v>55.83707448151889</v>
      </c>
    </row>
    <row r="212" spans="1:27" x14ac:dyDescent="0.25">
      <c r="A212">
        <v>77</v>
      </c>
      <c r="B212" t="s">
        <v>57</v>
      </c>
      <c r="C212" t="s">
        <v>123</v>
      </c>
      <c r="D212" t="s">
        <v>18</v>
      </c>
      <c r="E212" t="s">
        <v>19</v>
      </c>
      <c r="F212">
        <v>20</v>
      </c>
      <c r="G212">
        <v>1</v>
      </c>
      <c r="J212">
        <v>2019</v>
      </c>
      <c r="K212">
        <v>43606</v>
      </c>
      <c r="L212" t="s">
        <v>452</v>
      </c>
      <c r="M212">
        <v>141</v>
      </c>
      <c r="N212">
        <v>1052</v>
      </c>
      <c r="O212">
        <v>4</v>
      </c>
      <c r="P212">
        <v>-2</v>
      </c>
      <c r="Q212">
        <v>0</v>
      </c>
      <c r="R212">
        <v>26</v>
      </c>
      <c r="S212">
        <v>34.4</v>
      </c>
      <c r="T212">
        <v>27.6</v>
      </c>
      <c r="U212">
        <v>34.799999999999997</v>
      </c>
      <c r="V212" s="41">
        <v>34.799999999999997</v>
      </c>
      <c r="W212">
        <v>2</v>
      </c>
      <c r="X212">
        <v>0.30999999999999994</v>
      </c>
      <c r="Y212">
        <v>1.695762541379509</v>
      </c>
      <c r="Z212">
        <v>61.524672092813653</v>
      </c>
    </row>
    <row r="213" spans="1:27" x14ac:dyDescent="0.25">
      <c r="A213">
        <v>322</v>
      </c>
      <c r="B213" t="s">
        <v>57</v>
      </c>
      <c r="C213" t="s">
        <v>368</v>
      </c>
      <c r="D213" t="s">
        <v>18</v>
      </c>
      <c r="E213" t="s">
        <v>19</v>
      </c>
      <c r="F213">
        <v>35</v>
      </c>
      <c r="G213">
        <v>1</v>
      </c>
      <c r="J213">
        <v>2019</v>
      </c>
      <c r="K213">
        <v>43602</v>
      </c>
      <c r="L213" t="s">
        <v>459</v>
      </c>
      <c r="M213">
        <v>137</v>
      </c>
      <c r="N213">
        <v>1129</v>
      </c>
      <c r="O213">
        <v>1</v>
      </c>
      <c r="P213">
        <v>-1</v>
      </c>
      <c r="Q213">
        <v>0.1</v>
      </c>
      <c r="R213">
        <v>25.4</v>
      </c>
      <c r="S213">
        <v>34.799999999999997</v>
      </c>
      <c r="T213">
        <v>22.5</v>
      </c>
      <c r="U213">
        <v>34.799999999999997</v>
      </c>
      <c r="V213" s="41">
        <v>34.799999999999997</v>
      </c>
      <c r="W213">
        <v>2</v>
      </c>
      <c r="X213">
        <v>0.35</v>
      </c>
      <c r="Y213">
        <v>1.4539487995666871</v>
      </c>
      <c r="Z213">
        <v>48.406139418638944</v>
      </c>
    </row>
    <row r="214" spans="1:27" x14ac:dyDescent="0.25">
      <c r="A214">
        <v>113</v>
      </c>
      <c r="B214" t="s">
        <v>57</v>
      </c>
      <c r="C214" t="s">
        <v>158</v>
      </c>
      <c r="D214" t="s">
        <v>18</v>
      </c>
      <c r="E214" t="s">
        <v>19</v>
      </c>
      <c r="F214">
        <v>22</v>
      </c>
      <c r="G214">
        <v>0</v>
      </c>
      <c r="J214">
        <v>2019</v>
      </c>
      <c r="K214">
        <v>43606</v>
      </c>
      <c r="L214" t="s">
        <v>452</v>
      </c>
      <c r="M214">
        <v>141</v>
      </c>
      <c r="N214">
        <v>1215</v>
      </c>
      <c r="O214">
        <v>3</v>
      </c>
      <c r="P214">
        <v>-2</v>
      </c>
      <c r="Q214">
        <v>0.01</v>
      </c>
      <c r="R214">
        <v>26.3</v>
      </c>
      <c r="S214">
        <v>34.6</v>
      </c>
      <c r="T214">
        <v>32.200000000000003</v>
      </c>
      <c r="U214">
        <v>34.9</v>
      </c>
      <c r="V214" s="41">
        <v>34.827924077994389</v>
      </c>
      <c r="W214">
        <v>2</v>
      </c>
      <c r="X214">
        <v>0.45</v>
      </c>
      <c r="Y214">
        <v>1.7624233392618709</v>
      </c>
      <c r="Z214">
        <v>65.062886268378548</v>
      </c>
    </row>
    <row r="215" spans="1:27" x14ac:dyDescent="0.25">
      <c r="A215">
        <v>20</v>
      </c>
      <c r="B215" t="s">
        <v>57</v>
      </c>
      <c r="C215" t="s">
        <v>65</v>
      </c>
      <c r="D215" t="s">
        <v>18</v>
      </c>
      <c r="E215" t="s">
        <v>19</v>
      </c>
      <c r="F215">
        <v>24</v>
      </c>
      <c r="G215">
        <v>1</v>
      </c>
      <c r="J215">
        <v>2019</v>
      </c>
      <c r="K215">
        <v>43607</v>
      </c>
      <c r="L215" t="s">
        <v>451</v>
      </c>
      <c r="M215">
        <v>142</v>
      </c>
      <c r="N215">
        <v>1555</v>
      </c>
      <c r="O215">
        <v>3</v>
      </c>
      <c r="P215">
        <v>-2</v>
      </c>
      <c r="Q215">
        <v>0.01</v>
      </c>
      <c r="R215">
        <v>26.1</v>
      </c>
      <c r="S215">
        <v>35</v>
      </c>
      <c r="T215">
        <v>28</v>
      </c>
      <c r="U215">
        <v>34.799999999999997</v>
      </c>
      <c r="V215" s="41">
        <v>34.848050614670406</v>
      </c>
      <c r="W215">
        <v>1</v>
      </c>
      <c r="X215">
        <v>0.39</v>
      </c>
      <c r="Y215">
        <v>1.935114492332092</v>
      </c>
      <c r="Z215">
        <v>73.748110309188036</v>
      </c>
    </row>
    <row r="216" spans="1:27" x14ac:dyDescent="0.25">
      <c r="A216">
        <v>194</v>
      </c>
      <c r="B216" t="s">
        <v>57</v>
      </c>
      <c r="C216" t="s">
        <v>240</v>
      </c>
      <c r="D216" t="s">
        <v>18</v>
      </c>
      <c r="E216" t="s">
        <v>19</v>
      </c>
      <c r="F216">
        <v>20</v>
      </c>
      <c r="G216">
        <v>0</v>
      </c>
      <c r="J216">
        <v>2019</v>
      </c>
      <c r="K216">
        <v>43609</v>
      </c>
      <c r="L216" t="s">
        <v>454</v>
      </c>
      <c r="M216">
        <v>144</v>
      </c>
      <c r="N216">
        <v>1138</v>
      </c>
      <c r="O216">
        <v>3</v>
      </c>
      <c r="P216">
        <v>-2</v>
      </c>
      <c r="Q216">
        <v>0.01</v>
      </c>
      <c r="R216">
        <v>27.7</v>
      </c>
      <c r="S216">
        <v>34.700000000000003</v>
      </c>
      <c r="T216">
        <v>41.6</v>
      </c>
      <c r="U216">
        <v>34.9</v>
      </c>
      <c r="V216" s="41">
        <v>34.85194938532959</v>
      </c>
      <c r="W216">
        <v>2</v>
      </c>
      <c r="X216">
        <v>0.38</v>
      </c>
      <c r="Y216">
        <v>6.7417930354457478E-2</v>
      </c>
      <c r="Z216">
        <v>5.0941066067647682</v>
      </c>
    </row>
    <row r="217" spans="1:27" x14ac:dyDescent="0.25">
      <c r="A217">
        <v>112</v>
      </c>
      <c r="B217" t="s">
        <v>57</v>
      </c>
      <c r="C217" t="s">
        <v>157</v>
      </c>
      <c r="D217" t="s">
        <v>18</v>
      </c>
      <c r="E217" t="s">
        <v>19</v>
      </c>
      <c r="F217">
        <v>19</v>
      </c>
      <c r="G217">
        <v>0</v>
      </c>
      <c r="J217">
        <v>2019</v>
      </c>
      <c r="K217">
        <v>43606</v>
      </c>
      <c r="L217" t="s">
        <v>452</v>
      </c>
      <c r="M217">
        <v>141</v>
      </c>
      <c r="N217">
        <v>1210</v>
      </c>
      <c r="O217">
        <v>3</v>
      </c>
      <c r="P217">
        <v>-2</v>
      </c>
      <c r="Q217">
        <v>0.08</v>
      </c>
      <c r="R217">
        <v>26.6</v>
      </c>
      <c r="S217">
        <v>34.700000000000003</v>
      </c>
      <c r="T217">
        <v>33</v>
      </c>
      <c r="U217">
        <v>35</v>
      </c>
      <c r="V217" s="41">
        <v>34.85835921350013</v>
      </c>
      <c r="W217">
        <v>1.2</v>
      </c>
      <c r="X217">
        <v>0.51</v>
      </c>
      <c r="Y217">
        <v>5.7995040751067678E-2</v>
      </c>
      <c r="Z217">
        <v>5.0696350749856256</v>
      </c>
    </row>
    <row r="218" spans="1:27" x14ac:dyDescent="0.25">
      <c r="A218">
        <v>181</v>
      </c>
      <c r="B218" t="s">
        <v>57</v>
      </c>
      <c r="C218" t="s">
        <v>227</v>
      </c>
      <c r="D218" t="s">
        <v>18</v>
      </c>
      <c r="E218" t="s">
        <v>19</v>
      </c>
      <c r="F218">
        <v>23</v>
      </c>
      <c r="G218">
        <v>0</v>
      </c>
      <c r="J218">
        <v>2019</v>
      </c>
      <c r="K218">
        <v>43613</v>
      </c>
      <c r="L218" t="s">
        <v>456</v>
      </c>
      <c r="M218">
        <v>148</v>
      </c>
      <c r="N218">
        <v>1240</v>
      </c>
      <c r="O218">
        <v>3</v>
      </c>
      <c r="P218">
        <v>-1</v>
      </c>
      <c r="Q218">
        <v>7.0000000000000007E-2</v>
      </c>
      <c r="R218">
        <v>27.3</v>
      </c>
      <c r="S218">
        <v>34.700000000000003</v>
      </c>
      <c r="T218">
        <v>37.9</v>
      </c>
      <c r="U218">
        <v>35</v>
      </c>
      <c r="V218" s="41">
        <v>34.863339973465926</v>
      </c>
      <c r="W218">
        <v>2</v>
      </c>
      <c r="X218">
        <v>0.12</v>
      </c>
      <c r="Y218">
        <v>1.2518199937991099</v>
      </c>
      <c r="Z218">
        <v>37.817237485249599</v>
      </c>
    </row>
    <row r="219" spans="1:27" x14ac:dyDescent="0.25">
      <c r="A219">
        <v>179</v>
      </c>
      <c r="B219" t="s">
        <v>57</v>
      </c>
      <c r="C219" t="s">
        <v>225</v>
      </c>
      <c r="D219" t="s">
        <v>18</v>
      </c>
      <c r="E219" t="s">
        <v>19</v>
      </c>
      <c r="F219">
        <v>32</v>
      </c>
      <c r="G219">
        <v>1</v>
      </c>
      <c r="J219">
        <v>2019</v>
      </c>
      <c r="K219">
        <v>43605</v>
      </c>
      <c r="L219" t="s">
        <v>453</v>
      </c>
      <c r="M219">
        <v>140</v>
      </c>
      <c r="N219">
        <v>1231</v>
      </c>
      <c r="O219">
        <v>4</v>
      </c>
      <c r="P219">
        <v>-1</v>
      </c>
      <c r="Q219">
        <v>0.13</v>
      </c>
      <c r="R219">
        <v>27.8</v>
      </c>
      <c r="S219">
        <v>34.6</v>
      </c>
      <c r="T219">
        <v>40.9</v>
      </c>
      <c r="U219">
        <v>35.200000000000003</v>
      </c>
      <c r="V219" s="41">
        <v>34.880350850198276</v>
      </c>
      <c r="W219">
        <v>1.2</v>
      </c>
      <c r="X219">
        <v>0.65</v>
      </c>
      <c r="Y219">
        <v>1.841803877094121</v>
      </c>
      <c r="Z219">
        <v>69.158301868360269</v>
      </c>
      <c r="AA219" t="s">
        <v>436</v>
      </c>
    </row>
    <row r="220" spans="1:27" x14ac:dyDescent="0.25">
      <c r="A220">
        <v>73</v>
      </c>
      <c r="B220" t="s">
        <v>57</v>
      </c>
      <c r="C220" t="s">
        <v>119</v>
      </c>
      <c r="D220" t="s">
        <v>18</v>
      </c>
      <c r="E220" t="s">
        <v>19</v>
      </c>
      <c r="F220">
        <v>21</v>
      </c>
      <c r="G220">
        <v>0</v>
      </c>
      <c r="J220">
        <v>2019</v>
      </c>
      <c r="K220">
        <v>43606</v>
      </c>
      <c r="L220" t="s">
        <v>452</v>
      </c>
      <c r="M220">
        <v>141</v>
      </c>
      <c r="N220">
        <v>1131</v>
      </c>
      <c r="O220">
        <v>4</v>
      </c>
      <c r="P220">
        <v>-2</v>
      </c>
      <c r="Q220">
        <v>0</v>
      </c>
      <c r="R220">
        <v>26.9</v>
      </c>
      <c r="S220">
        <v>34.9</v>
      </c>
      <c r="T220">
        <v>33.799999999999997</v>
      </c>
      <c r="U220">
        <v>34.9</v>
      </c>
      <c r="V220" s="41">
        <v>34.9</v>
      </c>
      <c r="W220">
        <v>0.7</v>
      </c>
      <c r="X220">
        <v>0.2</v>
      </c>
      <c r="Y220">
        <v>1.9613217985393701</v>
      </c>
      <c r="Z220">
        <v>74.984526379407697</v>
      </c>
    </row>
    <row r="221" spans="1:27" x14ac:dyDescent="0.25">
      <c r="A221">
        <v>174</v>
      </c>
      <c r="B221" t="s">
        <v>57</v>
      </c>
      <c r="C221" t="s">
        <v>220</v>
      </c>
      <c r="D221" t="s">
        <v>18</v>
      </c>
      <c r="E221" t="s">
        <v>19</v>
      </c>
      <c r="F221">
        <v>22</v>
      </c>
      <c r="G221">
        <v>0</v>
      </c>
      <c r="J221">
        <v>2019</v>
      </c>
      <c r="K221">
        <v>43614</v>
      </c>
      <c r="L221" t="s">
        <v>457</v>
      </c>
      <c r="M221">
        <v>149</v>
      </c>
      <c r="N221">
        <v>1451</v>
      </c>
      <c r="O221">
        <v>4</v>
      </c>
      <c r="P221">
        <v>-1</v>
      </c>
      <c r="Q221">
        <v>0</v>
      </c>
      <c r="R221">
        <v>28.5</v>
      </c>
      <c r="S221">
        <v>35</v>
      </c>
      <c r="T221">
        <v>47.5</v>
      </c>
      <c r="U221">
        <v>34.9</v>
      </c>
      <c r="V221" s="41">
        <v>34.9</v>
      </c>
      <c r="W221">
        <v>1</v>
      </c>
      <c r="X221">
        <v>0.64000000000000012</v>
      </c>
      <c r="Y221">
        <v>1.226790651958183</v>
      </c>
      <c r="Z221">
        <v>36.566873554669058</v>
      </c>
    </row>
    <row r="222" spans="1:27" x14ac:dyDescent="0.25">
      <c r="A222">
        <v>187</v>
      </c>
      <c r="B222" t="s">
        <v>57</v>
      </c>
      <c r="C222" t="s">
        <v>233</v>
      </c>
      <c r="D222" t="s">
        <v>18</v>
      </c>
      <c r="E222" t="s">
        <v>19</v>
      </c>
      <c r="F222">
        <v>23</v>
      </c>
      <c r="G222">
        <v>0</v>
      </c>
      <c r="J222">
        <v>2019</v>
      </c>
      <c r="K222">
        <v>43613</v>
      </c>
      <c r="L222" t="s">
        <v>456</v>
      </c>
      <c r="M222">
        <v>148</v>
      </c>
      <c r="N222">
        <v>1306</v>
      </c>
      <c r="O222">
        <v>4</v>
      </c>
      <c r="P222">
        <v>-1</v>
      </c>
      <c r="Q222">
        <v>0</v>
      </c>
      <c r="R222">
        <v>28</v>
      </c>
      <c r="S222">
        <v>34.9</v>
      </c>
      <c r="T222">
        <v>44.4</v>
      </c>
      <c r="U222">
        <v>34.9</v>
      </c>
      <c r="V222" s="41">
        <v>34.9</v>
      </c>
      <c r="W222">
        <v>1</v>
      </c>
      <c r="X222">
        <v>0.38</v>
      </c>
      <c r="Y222">
        <v>1.1181986958247889</v>
      </c>
      <c r="Z222">
        <v>31.351441808079269</v>
      </c>
    </row>
    <row r="223" spans="1:27" x14ac:dyDescent="0.25">
      <c r="A223">
        <v>188</v>
      </c>
      <c r="B223" t="s">
        <v>57</v>
      </c>
      <c r="C223" t="s">
        <v>234</v>
      </c>
      <c r="D223" t="s">
        <v>18</v>
      </c>
      <c r="E223" t="s">
        <v>19</v>
      </c>
      <c r="F223">
        <v>16</v>
      </c>
      <c r="G223">
        <v>0</v>
      </c>
      <c r="J223">
        <v>2019</v>
      </c>
      <c r="K223">
        <v>43613</v>
      </c>
      <c r="L223" t="s">
        <v>456</v>
      </c>
      <c r="M223">
        <v>148</v>
      </c>
      <c r="N223">
        <v>1311</v>
      </c>
      <c r="O223">
        <v>3</v>
      </c>
      <c r="P223">
        <v>-1</v>
      </c>
      <c r="Q223">
        <v>0</v>
      </c>
      <c r="R223">
        <v>28.2</v>
      </c>
      <c r="S223">
        <v>34.9</v>
      </c>
      <c r="T223">
        <v>49.5</v>
      </c>
      <c r="U223">
        <v>34.9</v>
      </c>
      <c r="V223" s="41">
        <v>34.9</v>
      </c>
      <c r="W223">
        <v>1</v>
      </c>
      <c r="X223">
        <v>0.64000000000000012</v>
      </c>
      <c r="Y223">
        <v>-0.71928105656206276</v>
      </c>
      <c r="Z223">
        <v>15.886410719992471</v>
      </c>
    </row>
    <row r="224" spans="1:27" x14ac:dyDescent="0.25">
      <c r="A224">
        <v>46</v>
      </c>
      <c r="B224" t="s">
        <v>57</v>
      </c>
      <c r="C224" t="s">
        <v>92</v>
      </c>
      <c r="D224" t="s">
        <v>18</v>
      </c>
      <c r="E224" t="s">
        <v>19</v>
      </c>
      <c r="F224">
        <v>20</v>
      </c>
      <c r="G224">
        <v>0</v>
      </c>
      <c r="J224">
        <v>2019</v>
      </c>
      <c r="K224">
        <v>43608</v>
      </c>
      <c r="L224" t="s">
        <v>449</v>
      </c>
      <c r="M224">
        <v>143</v>
      </c>
      <c r="N224">
        <v>1119</v>
      </c>
      <c r="O224">
        <v>3</v>
      </c>
      <c r="P224">
        <v>-2</v>
      </c>
      <c r="Q224">
        <v>0.06</v>
      </c>
      <c r="R224">
        <v>27.1</v>
      </c>
      <c r="S224">
        <v>34.799999999999997</v>
      </c>
      <c r="T224">
        <v>36.4</v>
      </c>
      <c r="U224">
        <v>35</v>
      </c>
      <c r="V224" s="41">
        <v>34.912701665379259</v>
      </c>
      <c r="W224">
        <v>1</v>
      </c>
      <c r="X224">
        <v>0.28999999999999998</v>
      </c>
      <c r="Y224">
        <v>1.644086114715845</v>
      </c>
      <c r="Z224">
        <v>58.739387236512457</v>
      </c>
    </row>
    <row r="225" spans="1:26" x14ac:dyDescent="0.25">
      <c r="A225">
        <v>172</v>
      </c>
      <c r="B225" t="s">
        <v>57</v>
      </c>
      <c r="C225" t="s">
        <v>218</v>
      </c>
      <c r="D225" t="s">
        <v>18</v>
      </c>
      <c r="E225" t="s">
        <v>19</v>
      </c>
      <c r="F225">
        <v>21</v>
      </c>
      <c r="G225">
        <v>0</v>
      </c>
      <c r="J225">
        <v>2019</v>
      </c>
      <c r="K225">
        <v>43614</v>
      </c>
      <c r="L225" t="s">
        <v>457</v>
      </c>
      <c r="M225">
        <v>149</v>
      </c>
      <c r="N225">
        <v>1445</v>
      </c>
      <c r="O225">
        <v>4</v>
      </c>
      <c r="P225">
        <v>-1</v>
      </c>
      <c r="Q225">
        <v>0.02</v>
      </c>
      <c r="R225">
        <v>27.9</v>
      </c>
      <c r="S225">
        <v>34.5</v>
      </c>
      <c r="T225">
        <v>44</v>
      </c>
      <c r="U225">
        <v>35.1</v>
      </c>
      <c r="V225" s="41">
        <v>34.91458980337503</v>
      </c>
      <c r="W225">
        <v>0.7</v>
      </c>
      <c r="X225">
        <v>0.38</v>
      </c>
      <c r="Y225">
        <v>-0.13357126088386961</v>
      </c>
      <c r="Z225">
        <v>5.3696164816695102</v>
      </c>
    </row>
    <row r="226" spans="1:26" x14ac:dyDescent="0.25">
      <c r="A226">
        <v>21</v>
      </c>
      <c r="B226" t="s">
        <v>57</v>
      </c>
      <c r="C226" t="s">
        <v>67</v>
      </c>
      <c r="D226" t="s">
        <v>18</v>
      </c>
      <c r="E226" t="s">
        <v>19</v>
      </c>
      <c r="F226">
        <v>18</v>
      </c>
      <c r="G226">
        <v>1</v>
      </c>
      <c r="J226">
        <v>2019</v>
      </c>
      <c r="K226">
        <v>43607</v>
      </c>
      <c r="L226" t="s">
        <v>451</v>
      </c>
      <c r="M226">
        <v>142</v>
      </c>
      <c r="N226">
        <v>1600</v>
      </c>
      <c r="O226">
        <v>3</v>
      </c>
      <c r="P226">
        <v>-2</v>
      </c>
      <c r="Q226">
        <v>0.02</v>
      </c>
      <c r="R226">
        <v>26.4</v>
      </c>
      <c r="S226">
        <v>35</v>
      </c>
      <c r="T226">
        <v>32.299999999999997</v>
      </c>
      <c r="U226">
        <v>34.9</v>
      </c>
      <c r="V226" s="41">
        <v>34.930901699437491</v>
      </c>
      <c r="W226">
        <v>2</v>
      </c>
      <c r="X226">
        <v>0.2</v>
      </c>
      <c r="Y226">
        <v>1.120105057836666</v>
      </c>
      <c r="Z226">
        <v>31.439816688640331</v>
      </c>
    </row>
    <row r="227" spans="1:26" x14ac:dyDescent="0.25">
      <c r="A227">
        <v>58</v>
      </c>
      <c r="B227" t="s">
        <v>57</v>
      </c>
      <c r="C227" t="s">
        <v>104</v>
      </c>
      <c r="D227" t="s">
        <v>18</v>
      </c>
      <c r="E227" t="s">
        <v>19</v>
      </c>
      <c r="F227">
        <v>19</v>
      </c>
      <c r="G227">
        <v>0</v>
      </c>
      <c r="J227">
        <v>2019</v>
      </c>
      <c r="K227">
        <v>43608</v>
      </c>
      <c r="L227" t="s">
        <v>449</v>
      </c>
      <c r="M227">
        <v>143</v>
      </c>
      <c r="N227">
        <v>1200</v>
      </c>
      <c r="O227">
        <v>3</v>
      </c>
      <c r="P227">
        <v>-2</v>
      </c>
      <c r="Q227">
        <v>0.09</v>
      </c>
      <c r="R227">
        <v>28.2</v>
      </c>
      <c r="S227">
        <v>35</v>
      </c>
      <c r="T227">
        <v>44.2</v>
      </c>
      <c r="U227">
        <v>34.9</v>
      </c>
      <c r="V227" s="41">
        <v>34.948683298050511</v>
      </c>
      <c r="W227">
        <v>2</v>
      </c>
      <c r="X227">
        <v>0.28999999999999998</v>
      </c>
      <c r="Y227">
        <v>1.7555809313205899</v>
      </c>
      <c r="Z227">
        <v>64.703298059222931</v>
      </c>
    </row>
    <row r="228" spans="1:26" x14ac:dyDescent="0.25">
      <c r="A228">
        <v>22</v>
      </c>
      <c r="B228" t="s">
        <v>57</v>
      </c>
      <c r="C228" t="s">
        <v>68</v>
      </c>
      <c r="D228" t="s">
        <v>18</v>
      </c>
      <c r="E228" t="s">
        <v>19</v>
      </c>
      <c r="F228">
        <v>29</v>
      </c>
      <c r="G228">
        <v>1</v>
      </c>
      <c r="J228">
        <v>2019</v>
      </c>
      <c r="K228">
        <v>43607</v>
      </c>
      <c r="L228" t="s">
        <v>451</v>
      </c>
      <c r="M228">
        <v>142</v>
      </c>
      <c r="N228">
        <v>1549</v>
      </c>
      <c r="O228">
        <v>3</v>
      </c>
      <c r="P228">
        <v>-2</v>
      </c>
      <c r="Q228">
        <v>0.04</v>
      </c>
      <c r="R228">
        <v>25.8</v>
      </c>
      <c r="S228">
        <v>35.1</v>
      </c>
      <c r="T228">
        <v>33.1</v>
      </c>
      <c r="U228">
        <v>34.9</v>
      </c>
      <c r="V228" s="41">
        <v>34.977485177344555</v>
      </c>
      <c r="W228">
        <v>2</v>
      </c>
      <c r="X228">
        <v>0.28999999999999998</v>
      </c>
      <c r="Y228">
        <v>1.7708738299171329</v>
      </c>
      <c r="Z228">
        <v>65.505690862314793</v>
      </c>
    </row>
    <row r="229" spans="1:26" x14ac:dyDescent="0.25">
      <c r="A229">
        <v>74</v>
      </c>
      <c r="B229" t="s">
        <v>57</v>
      </c>
      <c r="C229" t="s">
        <v>120</v>
      </c>
      <c r="D229" t="s">
        <v>18</v>
      </c>
      <c r="E229" t="s">
        <v>19</v>
      </c>
      <c r="F229">
        <v>25</v>
      </c>
      <c r="G229">
        <v>0</v>
      </c>
      <c r="J229">
        <v>2019</v>
      </c>
      <c r="K229">
        <v>43606</v>
      </c>
      <c r="L229" t="s">
        <v>452</v>
      </c>
      <c r="M229">
        <v>141</v>
      </c>
      <c r="N229">
        <v>1127</v>
      </c>
      <c r="O229">
        <v>3</v>
      </c>
      <c r="P229">
        <v>-2</v>
      </c>
      <c r="Q229">
        <v>0.03</v>
      </c>
      <c r="R229">
        <v>26.3</v>
      </c>
      <c r="S229">
        <v>34.799999999999997</v>
      </c>
      <c r="T229">
        <v>28.9</v>
      </c>
      <c r="U229">
        <v>35.1</v>
      </c>
      <c r="V229" s="41">
        <v>34.99383318964064</v>
      </c>
      <c r="W229">
        <v>2</v>
      </c>
      <c r="X229">
        <v>0.28999999999999998</v>
      </c>
      <c r="Y229">
        <v>1.950618060187937</v>
      </c>
      <c r="Z229">
        <v>74.482578820381065</v>
      </c>
    </row>
    <row r="230" spans="1:26" x14ac:dyDescent="0.25">
      <c r="A230">
        <v>57</v>
      </c>
      <c r="B230" t="s">
        <v>57</v>
      </c>
      <c r="C230" t="s">
        <v>103</v>
      </c>
      <c r="D230" t="s">
        <v>18</v>
      </c>
      <c r="E230" t="s">
        <v>19</v>
      </c>
      <c r="F230">
        <v>19</v>
      </c>
      <c r="G230">
        <v>0</v>
      </c>
      <c r="J230">
        <v>2019</v>
      </c>
      <c r="K230">
        <v>43608</v>
      </c>
      <c r="L230" t="s">
        <v>449</v>
      </c>
      <c r="M230">
        <v>143</v>
      </c>
      <c r="N230">
        <v>1159</v>
      </c>
      <c r="O230">
        <v>3</v>
      </c>
      <c r="P230">
        <v>-2</v>
      </c>
      <c r="Q230">
        <v>0.1</v>
      </c>
      <c r="R230">
        <v>27.9</v>
      </c>
      <c r="S230">
        <v>35</v>
      </c>
      <c r="T230">
        <v>40.1</v>
      </c>
      <c r="U230">
        <v>35</v>
      </c>
      <c r="V230" s="41">
        <v>35</v>
      </c>
      <c r="W230">
        <v>2</v>
      </c>
      <c r="X230">
        <v>0.28999999999999998</v>
      </c>
      <c r="Y230">
        <v>1.8357955453311079</v>
      </c>
      <c r="Z230">
        <v>68.853790783176194</v>
      </c>
    </row>
    <row r="231" spans="1:26" x14ac:dyDescent="0.25">
      <c r="A231">
        <v>83</v>
      </c>
      <c r="B231" t="s">
        <v>57</v>
      </c>
      <c r="C231" t="s">
        <v>129</v>
      </c>
      <c r="D231" t="s">
        <v>18</v>
      </c>
      <c r="E231" t="s">
        <v>19</v>
      </c>
      <c r="F231">
        <v>18</v>
      </c>
      <c r="G231">
        <v>1</v>
      </c>
      <c r="J231">
        <v>2019</v>
      </c>
      <c r="K231">
        <v>43606</v>
      </c>
      <c r="L231" t="s">
        <v>452</v>
      </c>
      <c r="M231">
        <v>141</v>
      </c>
      <c r="N231">
        <v>1254</v>
      </c>
      <c r="O231">
        <v>3</v>
      </c>
      <c r="P231">
        <v>-2</v>
      </c>
      <c r="Q231">
        <v>0</v>
      </c>
      <c r="R231">
        <v>26</v>
      </c>
      <c r="S231">
        <v>34.700000000000003</v>
      </c>
      <c r="T231">
        <v>27.7</v>
      </c>
      <c r="U231">
        <v>35</v>
      </c>
      <c r="V231" s="41">
        <v>35</v>
      </c>
      <c r="W231">
        <v>2</v>
      </c>
      <c r="X231">
        <v>0.39</v>
      </c>
      <c r="Y231">
        <v>1.462667394582597</v>
      </c>
      <c r="Z231">
        <v>48.87696309979102</v>
      </c>
    </row>
    <row r="232" spans="1:26" x14ac:dyDescent="0.25">
      <c r="A232">
        <v>175</v>
      </c>
      <c r="B232" t="s">
        <v>57</v>
      </c>
      <c r="C232" t="s">
        <v>221</v>
      </c>
      <c r="D232" t="s">
        <v>18</v>
      </c>
      <c r="E232" t="s">
        <v>19</v>
      </c>
      <c r="F232">
        <v>18</v>
      </c>
      <c r="G232">
        <v>0</v>
      </c>
      <c r="J232">
        <v>2019</v>
      </c>
      <c r="K232">
        <v>43614</v>
      </c>
      <c r="L232" t="s">
        <v>457</v>
      </c>
      <c r="M232">
        <v>149</v>
      </c>
      <c r="N232">
        <v>1456</v>
      </c>
      <c r="O232">
        <v>4</v>
      </c>
      <c r="P232">
        <v>-1</v>
      </c>
      <c r="Q232">
        <v>0.01</v>
      </c>
      <c r="R232">
        <v>29</v>
      </c>
      <c r="S232">
        <v>35</v>
      </c>
      <c r="T232">
        <v>49.2</v>
      </c>
      <c r="U232">
        <v>35</v>
      </c>
      <c r="V232" s="41">
        <v>35</v>
      </c>
      <c r="W232">
        <v>1</v>
      </c>
      <c r="X232">
        <v>0.38</v>
      </c>
      <c r="Y232">
        <v>1.674236790026788</v>
      </c>
      <c r="Z232">
        <v>60.368016751541049</v>
      </c>
    </row>
    <row r="233" spans="1:26" x14ac:dyDescent="0.25">
      <c r="A233">
        <v>176</v>
      </c>
      <c r="B233" t="s">
        <v>57</v>
      </c>
      <c r="C233" t="s">
        <v>222</v>
      </c>
      <c r="D233" t="s">
        <v>18</v>
      </c>
      <c r="E233" t="s">
        <v>19</v>
      </c>
      <c r="F233">
        <v>19</v>
      </c>
      <c r="G233">
        <v>0</v>
      </c>
      <c r="J233">
        <v>2019</v>
      </c>
      <c r="K233">
        <v>43614</v>
      </c>
      <c r="L233" t="s">
        <v>457</v>
      </c>
      <c r="M233">
        <v>149</v>
      </c>
      <c r="N233">
        <v>1501</v>
      </c>
      <c r="O233">
        <v>4</v>
      </c>
      <c r="P233">
        <v>-1</v>
      </c>
      <c r="Q233">
        <v>0.01</v>
      </c>
      <c r="R233">
        <v>28.9</v>
      </c>
      <c r="S233">
        <v>35</v>
      </c>
      <c r="T233">
        <v>46.4</v>
      </c>
      <c r="U233">
        <v>35</v>
      </c>
      <c r="V233" s="41">
        <v>35</v>
      </c>
      <c r="W233">
        <v>1</v>
      </c>
      <c r="X233">
        <v>0.38</v>
      </c>
      <c r="Y233">
        <v>1.677805094077816</v>
      </c>
      <c r="Z233">
        <v>60.560141024327891</v>
      </c>
    </row>
    <row r="234" spans="1:26" x14ac:dyDescent="0.25">
      <c r="A234">
        <v>197</v>
      </c>
      <c r="B234" t="s">
        <v>57</v>
      </c>
      <c r="C234" t="s">
        <v>243</v>
      </c>
      <c r="D234" t="s">
        <v>18</v>
      </c>
      <c r="E234" t="s">
        <v>19</v>
      </c>
      <c r="F234">
        <v>20</v>
      </c>
      <c r="G234">
        <v>1</v>
      </c>
      <c r="J234">
        <v>2019</v>
      </c>
      <c r="K234">
        <v>43609</v>
      </c>
      <c r="L234" t="s">
        <v>454</v>
      </c>
      <c r="M234">
        <v>144</v>
      </c>
      <c r="N234">
        <v>1241</v>
      </c>
      <c r="O234">
        <v>3</v>
      </c>
      <c r="P234">
        <v>-2</v>
      </c>
      <c r="Q234">
        <v>0</v>
      </c>
      <c r="R234">
        <v>27.5</v>
      </c>
      <c r="S234">
        <v>34.700000000000003</v>
      </c>
      <c r="T234">
        <v>41.7</v>
      </c>
      <c r="U234">
        <v>35</v>
      </c>
      <c r="V234" s="41">
        <v>35</v>
      </c>
      <c r="W234">
        <v>1.2</v>
      </c>
      <c r="X234">
        <v>0.33999999999999997</v>
      </c>
      <c r="Y234">
        <v>1.7101500177316149</v>
      </c>
      <c r="Z234">
        <v>62.294367614257162</v>
      </c>
    </row>
    <row r="235" spans="1:26" x14ac:dyDescent="0.25">
      <c r="A235">
        <v>199</v>
      </c>
      <c r="B235" t="s">
        <v>57</v>
      </c>
      <c r="C235" t="s">
        <v>245</v>
      </c>
      <c r="D235" t="s">
        <v>18</v>
      </c>
      <c r="E235" t="s">
        <v>19</v>
      </c>
      <c r="F235">
        <v>20</v>
      </c>
      <c r="G235">
        <v>1</v>
      </c>
      <c r="J235">
        <v>2019</v>
      </c>
      <c r="K235">
        <v>43609</v>
      </c>
      <c r="L235" t="s">
        <v>454</v>
      </c>
      <c r="M235">
        <v>144</v>
      </c>
      <c r="N235">
        <v>1144</v>
      </c>
      <c r="O235">
        <v>3</v>
      </c>
      <c r="P235">
        <v>-2</v>
      </c>
      <c r="Q235">
        <v>0.05</v>
      </c>
      <c r="R235">
        <v>28.1</v>
      </c>
      <c r="S235">
        <v>34.9</v>
      </c>
      <c r="T235">
        <v>39.299999999999997</v>
      </c>
      <c r="U235">
        <v>35.1</v>
      </c>
      <c r="V235" s="41">
        <v>35.017157287525386</v>
      </c>
      <c r="W235">
        <v>1</v>
      </c>
      <c r="X235">
        <v>0.2</v>
      </c>
      <c r="Y235">
        <v>3.0805868544835331</v>
      </c>
      <c r="Z235">
        <v>99.413581974892438</v>
      </c>
    </row>
    <row r="236" spans="1:26" x14ac:dyDescent="0.25">
      <c r="A236">
        <v>47</v>
      </c>
      <c r="B236" t="s">
        <v>57</v>
      </c>
      <c r="C236" t="s">
        <v>93</v>
      </c>
      <c r="D236" t="s">
        <v>18</v>
      </c>
      <c r="E236" t="s">
        <v>19</v>
      </c>
      <c r="F236">
        <v>21</v>
      </c>
      <c r="G236">
        <v>0</v>
      </c>
      <c r="J236">
        <v>2019</v>
      </c>
      <c r="K236">
        <v>43608</v>
      </c>
      <c r="L236" t="s">
        <v>449</v>
      </c>
      <c r="M236">
        <v>143</v>
      </c>
      <c r="N236">
        <v>1117</v>
      </c>
      <c r="O236">
        <v>3</v>
      </c>
      <c r="P236">
        <v>-2</v>
      </c>
      <c r="Q236">
        <v>0.03</v>
      </c>
      <c r="R236">
        <v>27.5</v>
      </c>
      <c r="S236">
        <v>34.700000000000003</v>
      </c>
      <c r="T236">
        <v>32.299999999999997</v>
      </c>
      <c r="U236">
        <v>35.200000000000003</v>
      </c>
      <c r="V236" s="41">
        <v>35.02305531606774</v>
      </c>
      <c r="W236">
        <v>1</v>
      </c>
      <c r="X236">
        <v>0.28999999999999998</v>
      </c>
      <c r="Y236">
        <v>3.1907612424221541</v>
      </c>
      <c r="Z236">
        <v>99.680181500475527</v>
      </c>
    </row>
    <row r="237" spans="1:26" x14ac:dyDescent="0.25">
      <c r="A237">
        <v>291</v>
      </c>
      <c r="B237" t="s">
        <v>57</v>
      </c>
      <c r="C237" t="s">
        <v>337</v>
      </c>
      <c r="D237" t="s">
        <v>18</v>
      </c>
      <c r="E237" t="s">
        <v>19</v>
      </c>
      <c r="F237">
        <v>42</v>
      </c>
      <c r="G237">
        <v>0</v>
      </c>
      <c r="J237">
        <v>2019</v>
      </c>
      <c r="K237">
        <v>43602</v>
      </c>
      <c r="L237" t="s">
        <v>459</v>
      </c>
      <c r="M237">
        <v>137</v>
      </c>
      <c r="N237">
        <v>1037</v>
      </c>
      <c r="O237">
        <v>1</v>
      </c>
      <c r="P237">
        <v>-1</v>
      </c>
      <c r="Q237">
        <v>0.01</v>
      </c>
      <c r="R237">
        <v>25.6</v>
      </c>
      <c r="S237">
        <v>34.799999999999997</v>
      </c>
      <c r="T237">
        <v>24</v>
      </c>
      <c r="U237">
        <v>35.1</v>
      </c>
      <c r="V237" s="41">
        <v>35.027924077994385</v>
      </c>
      <c r="W237">
        <v>1</v>
      </c>
      <c r="X237">
        <v>0.38</v>
      </c>
      <c r="Y237">
        <v>3.0194955374358918</v>
      </c>
      <c r="Z237">
        <v>99.197492093748124</v>
      </c>
    </row>
    <row r="238" spans="1:26" x14ac:dyDescent="0.25">
      <c r="A238">
        <v>59</v>
      </c>
      <c r="B238" t="s">
        <v>57</v>
      </c>
      <c r="C238" t="s">
        <v>105</v>
      </c>
      <c r="D238" t="s">
        <v>18</v>
      </c>
      <c r="E238" t="s">
        <v>19</v>
      </c>
      <c r="F238">
        <v>18</v>
      </c>
      <c r="G238">
        <v>0</v>
      </c>
      <c r="J238">
        <v>2019</v>
      </c>
      <c r="K238">
        <v>43608</v>
      </c>
      <c r="L238" t="s">
        <v>449</v>
      </c>
      <c r="M238">
        <v>143</v>
      </c>
      <c r="N238">
        <v>1202</v>
      </c>
      <c r="O238">
        <v>3</v>
      </c>
      <c r="P238">
        <v>-2</v>
      </c>
      <c r="Q238">
        <v>0.09</v>
      </c>
      <c r="R238">
        <v>27.5</v>
      </c>
      <c r="S238">
        <v>35.1</v>
      </c>
      <c r="T238">
        <v>31.1</v>
      </c>
      <c r="U238">
        <v>35</v>
      </c>
      <c r="V238" s="41">
        <v>35.048683298050513</v>
      </c>
      <c r="W238">
        <v>2</v>
      </c>
      <c r="X238">
        <v>0.28999999999999998</v>
      </c>
      <c r="Y238">
        <v>3.3324497672262412</v>
      </c>
      <c r="Z238">
        <v>99.86480941392189</v>
      </c>
    </row>
    <row r="239" spans="1:26" x14ac:dyDescent="0.25">
      <c r="A239">
        <v>177</v>
      </c>
      <c r="B239" t="s">
        <v>57</v>
      </c>
      <c r="C239" t="s">
        <v>223</v>
      </c>
      <c r="D239" t="s">
        <v>18</v>
      </c>
      <c r="E239" t="s">
        <v>19</v>
      </c>
      <c r="F239">
        <v>60</v>
      </c>
      <c r="G239">
        <v>1</v>
      </c>
      <c r="J239">
        <v>2019</v>
      </c>
      <c r="K239">
        <v>43605</v>
      </c>
      <c r="L239" t="s">
        <v>453</v>
      </c>
      <c r="M239">
        <v>140</v>
      </c>
      <c r="N239">
        <v>1226</v>
      </c>
      <c r="O239">
        <v>4</v>
      </c>
      <c r="P239">
        <v>-1</v>
      </c>
      <c r="Q239">
        <v>0.1</v>
      </c>
      <c r="R239">
        <v>29.1</v>
      </c>
      <c r="S239">
        <v>34.799999999999997</v>
      </c>
      <c r="T239">
        <v>51.1</v>
      </c>
      <c r="U239">
        <v>35.299999999999997</v>
      </c>
      <c r="V239" s="41">
        <v>35.049999999999997</v>
      </c>
      <c r="W239">
        <v>1</v>
      </c>
      <c r="X239">
        <v>0.33999999999999997</v>
      </c>
      <c r="Y239">
        <v>3.291083574688725</v>
      </c>
      <c r="Z239">
        <v>99.824451395759482</v>
      </c>
    </row>
    <row r="240" spans="1:26" x14ac:dyDescent="0.25">
      <c r="A240">
        <v>182</v>
      </c>
      <c r="B240" t="s">
        <v>57</v>
      </c>
      <c r="C240" t="s">
        <v>228</v>
      </c>
      <c r="D240" t="s">
        <v>18</v>
      </c>
      <c r="E240" t="s">
        <v>19</v>
      </c>
      <c r="F240">
        <v>21</v>
      </c>
      <c r="G240">
        <v>0</v>
      </c>
      <c r="J240">
        <v>2019</v>
      </c>
      <c r="K240">
        <v>43613</v>
      </c>
      <c r="L240" t="s">
        <v>456</v>
      </c>
      <c r="M240">
        <v>148</v>
      </c>
      <c r="N240">
        <v>1245</v>
      </c>
      <c r="O240">
        <v>2</v>
      </c>
      <c r="P240">
        <v>-1</v>
      </c>
      <c r="Q240">
        <v>0.05</v>
      </c>
      <c r="R240">
        <v>27.7</v>
      </c>
      <c r="S240">
        <v>34.9</v>
      </c>
      <c r="T240">
        <v>39.299999999999997</v>
      </c>
      <c r="U240">
        <v>35.200000000000003</v>
      </c>
      <c r="V240" s="41">
        <v>35.075735931288072</v>
      </c>
      <c r="W240">
        <v>1</v>
      </c>
      <c r="X240">
        <v>0.64000000000000012</v>
      </c>
      <c r="Y240">
        <v>3.6498769196468972</v>
      </c>
      <c r="Z240">
        <v>99.986421991099249</v>
      </c>
    </row>
    <row r="241" spans="1:26" x14ac:dyDescent="0.25">
      <c r="A241">
        <v>78</v>
      </c>
      <c r="B241" t="s">
        <v>57</v>
      </c>
      <c r="C241" t="s">
        <v>124</v>
      </c>
      <c r="D241" t="s">
        <v>18</v>
      </c>
      <c r="E241" t="s">
        <v>19</v>
      </c>
      <c r="F241">
        <v>34</v>
      </c>
      <c r="G241">
        <v>0</v>
      </c>
      <c r="J241">
        <v>2019</v>
      </c>
      <c r="K241">
        <v>43606</v>
      </c>
      <c r="L241" t="s">
        <v>452</v>
      </c>
      <c r="M241">
        <v>141</v>
      </c>
      <c r="N241">
        <v>1058</v>
      </c>
      <c r="O241">
        <v>0</v>
      </c>
      <c r="P241">
        <v>0</v>
      </c>
      <c r="Q241">
        <v>0.01</v>
      </c>
      <c r="R241">
        <v>26.5</v>
      </c>
      <c r="S241">
        <v>35</v>
      </c>
      <c r="T241">
        <v>31.5</v>
      </c>
      <c r="U241">
        <v>35.1</v>
      </c>
      <c r="V241" s="41">
        <v>35.075974692664794</v>
      </c>
      <c r="W241">
        <v>4</v>
      </c>
      <c r="X241">
        <v>0.28999999999999998</v>
      </c>
      <c r="Y241">
        <v>2.786016178230371</v>
      </c>
      <c r="Z241">
        <v>97.677871712735168</v>
      </c>
    </row>
    <row r="242" spans="1:26" x14ac:dyDescent="0.25">
      <c r="A242">
        <v>111</v>
      </c>
      <c r="B242" t="s">
        <v>57</v>
      </c>
      <c r="C242" t="s">
        <v>156</v>
      </c>
      <c r="D242" t="s">
        <v>18</v>
      </c>
      <c r="E242" t="s">
        <v>19</v>
      </c>
      <c r="F242">
        <v>20</v>
      </c>
      <c r="G242">
        <v>0</v>
      </c>
      <c r="J242">
        <v>2019</v>
      </c>
      <c r="K242">
        <v>43606</v>
      </c>
      <c r="L242" t="s">
        <v>452</v>
      </c>
      <c r="M242">
        <v>141</v>
      </c>
      <c r="N242">
        <v>1205</v>
      </c>
      <c r="O242">
        <v>3</v>
      </c>
      <c r="P242">
        <v>-2</v>
      </c>
      <c r="Q242">
        <v>0.02</v>
      </c>
      <c r="R242">
        <v>26.8</v>
      </c>
      <c r="S242">
        <v>34.799999999999997</v>
      </c>
      <c r="T242">
        <v>35.1</v>
      </c>
      <c r="U242">
        <v>35.200000000000003</v>
      </c>
      <c r="V242" s="41">
        <v>35.076393202250024</v>
      </c>
      <c r="W242">
        <v>4</v>
      </c>
      <c r="X242">
        <v>0.38</v>
      </c>
      <c r="Y242">
        <v>3.0605050200672621</v>
      </c>
      <c r="Z242">
        <v>99.348759494737337</v>
      </c>
    </row>
    <row r="243" spans="1:26" x14ac:dyDescent="0.25">
      <c r="A243">
        <v>56</v>
      </c>
      <c r="B243" t="s">
        <v>57</v>
      </c>
      <c r="C243" t="s">
        <v>102</v>
      </c>
      <c r="D243" t="s">
        <v>18</v>
      </c>
      <c r="E243" t="s">
        <v>19</v>
      </c>
      <c r="F243">
        <v>19</v>
      </c>
      <c r="G243">
        <v>0</v>
      </c>
      <c r="J243">
        <v>2019</v>
      </c>
      <c r="K243">
        <v>43608</v>
      </c>
      <c r="L243" t="s">
        <v>449</v>
      </c>
      <c r="M243">
        <v>143</v>
      </c>
      <c r="N243">
        <v>1156</v>
      </c>
      <c r="O243">
        <v>3</v>
      </c>
      <c r="P243">
        <v>-2</v>
      </c>
      <c r="Q243">
        <v>0.08</v>
      </c>
      <c r="R243">
        <v>28</v>
      </c>
      <c r="S243">
        <v>35</v>
      </c>
      <c r="T243">
        <v>43.4</v>
      </c>
      <c r="U243">
        <v>35.200000000000003</v>
      </c>
      <c r="V243" s="41">
        <v>35.105572809000087</v>
      </c>
      <c r="W243">
        <v>1</v>
      </c>
      <c r="X243">
        <v>0.33</v>
      </c>
      <c r="Y243">
        <v>2.978865819263723</v>
      </c>
      <c r="Z243">
        <v>99.019696041972708</v>
      </c>
    </row>
    <row r="244" spans="1:26" x14ac:dyDescent="0.25">
      <c r="A244">
        <v>7</v>
      </c>
      <c r="B244" t="s">
        <v>57</v>
      </c>
      <c r="C244" t="s">
        <v>49</v>
      </c>
      <c r="D244" t="s">
        <v>18</v>
      </c>
      <c r="E244" t="s">
        <v>19</v>
      </c>
      <c r="F244">
        <v>19</v>
      </c>
      <c r="G244">
        <v>1</v>
      </c>
      <c r="J244">
        <v>2019</v>
      </c>
      <c r="K244">
        <v>43608</v>
      </c>
      <c r="L244" t="s">
        <v>449</v>
      </c>
      <c r="M244">
        <v>143</v>
      </c>
      <c r="N244">
        <v>1256</v>
      </c>
      <c r="O244">
        <v>3</v>
      </c>
      <c r="P244">
        <v>-2</v>
      </c>
      <c r="Q244">
        <v>0.05</v>
      </c>
      <c r="R244">
        <v>26.3</v>
      </c>
      <c r="S244">
        <v>35.200000000000003</v>
      </c>
      <c r="T244">
        <v>28.6</v>
      </c>
      <c r="U244">
        <v>35.1</v>
      </c>
      <c r="V244" s="41">
        <v>35.141421356237309</v>
      </c>
      <c r="W244">
        <v>0.7</v>
      </c>
      <c r="X244">
        <v>0.41000000000000003</v>
      </c>
      <c r="Y244">
        <v>2.9081024981792529</v>
      </c>
      <c r="Z244">
        <v>98.632539577924064</v>
      </c>
    </row>
    <row r="245" spans="1:26" x14ac:dyDescent="0.25">
      <c r="A245">
        <v>80</v>
      </c>
      <c r="B245" t="s">
        <v>57</v>
      </c>
      <c r="C245" t="s">
        <v>126</v>
      </c>
      <c r="D245" t="s">
        <v>18</v>
      </c>
      <c r="E245" t="s">
        <v>19</v>
      </c>
      <c r="F245">
        <v>16</v>
      </c>
      <c r="G245">
        <v>1</v>
      </c>
      <c r="J245">
        <v>2019</v>
      </c>
      <c r="K245">
        <v>43606</v>
      </c>
      <c r="L245" t="s">
        <v>452</v>
      </c>
      <c r="M245">
        <v>141</v>
      </c>
      <c r="N245">
        <v>1210</v>
      </c>
      <c r="O245">
        <v>0</v>
      </c>
      <c r="P245">
        <v>0</v>
      </c>
      <c r="Q245">
        <v>0.2</v>
      </c>
      <c r="R245">
        <v>26</v>
      </c>
      <c r="S245">
        <v>34.9</v>
      </c>
      <c r="T245">
        <v>24.2</v>
      </c>
      <c r="U245">
        <v>35.5</v>
      </c>
      <c r="V245" s="41">
        <v>35.14852813742386</v>
      </c>
      <c r="W245">
        <v>2</v>
      </c>
      <c r="X245">
        <v>0.49</v>
      </c>
      <c r="Y245">
        <v>2.6173646829710022</v>
      </c>
      <c r="Z245">
        <v>95.573781838421056</v>
      </c>
    </row>
    <row r="246" spans="1:26" x14ac:dyDescent="0.25">
      <c r="A246">
        <v>196</v>
      </c>
      <c r="B246" t="s">
        <v>57</v>
      </c>
      <c r="C246" t="s">
        <v>242</v>
      </c>
      <c r="D246" t="s">
        <v>18</v>
      </c>
      <c r="E246" t="s">
        <v>19</v>
      </c>
      <c r="F246">
        <v>24</v>
      </c>
      <c r="G246">
        <v>1</v>
      </c>
      <c r="J246">
        <v>2019</v>
      </c>
      <c r="K246">
        <v>43609</v>
      </c>
      <c r="L246" t="s">
        <v>454</v>
      </c>
      <c r="M246">
        <v>144</v>
      </c>
      <c r="N246">
        <v>1248</v>
      </c>
      <c r="O246">
        <v>3</v>
      </c>
      <c r="P246">
        <v>-2</v>
      </c>
      <c r="Q246">
        <v>0.05</v>
      </c>
      <c r="R246">
        <v>27.4</v>
      </c>
      <c r="S246">
        <v>35.1</v>
      </c>
      <c r="T246">
        <v>36.200000000000003</v>
      </c>
      <c r="U246">
        <v>35.200000000000003</v>
      </c>
      <c r="V246" s="41">
        <v>35.158578643762695</v>
      </c>
      <c r="W246">
        <v>2</v>
      </c>
      <c r="X246">
        <v>0.65000000000000013</v>
      </c>
      <c r="Y246">
        <v>2.8791404196202621</v>
      </c>
      <c r="Z246">
        <v>98.441704248378926</v>
      </c>
    </row>
    <row r="247" spans="1:26" x14ac:dyDescent="0.25">
      <c r="A247">
        <v>328</v>
      </c>
      <c r="B247" t="s">
        <v>57</v>
      </c>
      <c r="C247" t="s">
        <v>374</v>
      </c>
      <c r="D247" t="s">
        <v>18</v>
      </c>
      <c r="E247" t="s">
        <v>19</v>
      </c>
      <c r="F247">
        <v>20</v>
      </c>
      <c r="G247">
        <v>0</v>
      </c>
      <c r="J247">
        <v>2019</v>
      </c>
      <c r="K247">
        <v>43602</v>
      </c>
      <c r="L247" t="s">
        <v>459</v>
      </c>
      <c r="M247">
        <v>137</v>
      </c>
      <c r="N247">
        <v>1205</v>
      </c>
      <c r="O247">
        <v>2</v>
      </c>
      <c r="P247">
        <v>-1</v>
      </c>
      <c r="Q247">
        <v>0.01</v>
      </c>
      <c r="R247">
        <v>26.6</v>
      </c>
      <c r="S247">
        <v>35.5</v>
      </c>
      <c r="T247">
        <v>27</v>
      </c>
      <c r="U247">
        <v>35.1</v>
      </c>
      <c r="V247" s="41">
        <v>35.196101229340819</v>
      </c>
      <c r="W247">
        <v>0.7</v>
      </c>
      <c r="X247">
        <v>0.62000000000000011</v>
      </c>
      <c r="Y247">
        <v>2.8819169233843702</v>
      </c>
      <c r="Z247">
        <v>98.460885983182692</v>
      </c>
    </row>
    <row r="248" spans="1:26" x14ac:dyDescent="0.25">
      <c r="A248">
        <v>35</v>
      </c>
      <c r="B248" t="s">
        <v>57</v>
      </c>
      <c r="C248" t="s">
        <v>81</v>
      </c>
      <c r="D248" t="s">
        <v>18</v>
      </c>
      <c r="E248" t="s">
        <v>19</v>
      </c>
      <c r="F248">
        <v>31</v>
      </c>
      <c r="G248">
        <v>1</v>
      </c>
      <c r="J248">
        <v>2019</v>
      </c>
      <c r="K248">
        <v>43607</v>
      </c>
      <c r="L248" t="s">
        <v>451</v>
      </c>
      <c r="M248">
        <v>142</v>
      </c>
      <c r="N248">
        <v>1607</v>
      </c>
      <c r="O248">
        <v>3</v>
      </c>
      <c r="P248">
        <v>-2</v>
      </c>
      <c r="Q248">
        <v>0.01</v>
      </c>
      <c r="R248">
        <v>26.5</v>
      </c>
      <c r="S248">
        <v>35.200000000000003</v>
      </c>
      <c r="T248">
        <v>30.7</v>
      </c>
      <c r="U248">
        <v>35.200000000000003</v>
      </c>
      <c r="V248" s="41">
        <v>35.200000000000003</v>
      </c>
      <c r="W248">
        <v>1.2</v>
      </c>
      <c r="X248">
        <v>0.2</v>
      </c>
      <c r="Y248">
        <v>2.358807238311702</v>
      </c>
      <c r="Z248">
        <v>89.991115734821989</v>
      </c>
    </row>
    <row r="249" spans="1:26" x14ac:dyDescent="0.25">
      <c r="A249">
        <v>173</v>
      </c>
      <c r="B249" t="s">
        <v>57</v>
      </c>
      <c r="C249" t="s">
        <v>219</v>
      </c>
      <c r="D249" t="s">
        <v>18</v>
      </c>
      <c r="E249" t="s">
        <v>19</v>
      </c>
      <c r="F249">
        <v>18</v>
      </c>
      <c r="G249">
        <v>0</v>
      </c>
      <c r="J249">
        <v>2019</v>
      </c>
      <c r="K249">
        <v>43614</v>
      </c>
      <c r="L249" t="s">
        <v>457</v>
      </c>
      <c r="M249">
        <v>149</v>
      </c>
      <c r="N249">
        <v>1440</v>
      </c>
      <c r="O249">
        <v>4</v>
      </c>
      <c r="P249">
        <v>-1</v>
      </c>
      <c r="Q249">
        <v>0</v>
      </c>
      <c r="R249">
        <v>28.2</v>
      </c>
      <c r="S249">
        <v>35</v>
      </c>
      <c r="T249">
        <v>46</v>
      </c>
      <c r="U249">
        <v>35.200000000000003</v>
      </c>
      <c r="V249" s="41">
        <v>35.200000000000003</v>
      </c>
      <c r="W249">
        <v>1</v>
      </c>
      <c r="X249">
        <v>0.64000000000000012</v>
      </c>
      <c r="Y249">
        <v>2.5222771021503849</v>
      </c>
      <c r="Z249">
        <v>93.886221082306193</v>
      </c>
    </row>
    <row r="250" spans="1:26" x14ac:dyDescent="0.25">
      <c r="A250">
        <v>329</v>
      </c>
      <c r="B250" t="s">
        <v>57</v>
      </c>
      <c r="C250" t="s">
        <v>375</v>
      </c>
      <c r="D250" t="s">
        <v>18</v>
      </c>
      <c r="E250" t="s">
        <v>19</v>
      </c>
      <c r="F250">
        <v>56</v>
      </c>
      <c r="G250">
        <v>0</v>
      </c>
      <c r="J250">
        <v>2019</v>
      </c>
      <c r="K250">
        <v>43602</v>
      </c>
      <c r="L250" t="s">
        <v>459</v>
      </c>
      <c r="M250">
        <v>137</v>
      </c>
      <c r="N250">
        <v>1200</v>
      </c>
      <c r="O250">
        <v>2</v>
      </c>
      <c r="P250">
        <v>-1</v>
      </c>
      <c r="Q250">
        <v>0</v>
      </c>
      <c r="R250">
        <v>27</v>
      </c>
      <c r="S250">
        <v>35.4</v>
      </c>
      <c r="T250">
        <v>25</v>
      </c>
      <c r="U250">
        <v>35.200000000000003</v>
      </c>
      <c r="V250" s="41">
        <v>35.200000000000003</v>
      </c>
      <c r="W250">
        <v>1</v>
      </c>
      <c r="X250">
        <v>0.12</v>
      </c>
      <c r="Y250">
        <v>2.437001720985676</v>
      </c>
      <c r="Z250">
        <v>92.018535473710514</v>
      </c>
    </row>
    <row r="251" spans="1:26" x14ac:dyDescent="0.25">
      <c r="A251">
        <v>60</v>
      </c>
      <c r="B251" t="s">
        <v>57</v>
      </c>
      <c r="C251" t="s">
        <v>106</v>
      </c>
      <c r="D251" t="s">
        <v>18</v>
      </c>
      <c r="E251" t="s">
        <v>19</v>
      </c>
      <c r="F251">
        <v>18</v>
      </c>
      <c r="G251">
        <v>1</v>
      </c>
      <c r="J251">
        <v>2019</v>
      </c>
      <c r="K251">
        <v>43612</v>
      </c>
      <c r="L251" t="s">
        <v>448</v>
      </c>
      <c r="M251">
        <v>147</v>
      </c>
      <c r="N251">
        <v>1637</v>
      </c>
      <c r="O251">
        <v>3</v>
      </c>
      <c r="P251">
        <v>-2</v>
      </c>
      <c r="Q251">
        <v>0.14000000000000001</v>
      </c>
      <c r="R251">
        <v>28</v>
      </c>
      <c r="S251">
        <v>35.299999999999997</v>
      </c>
      <c r="T251">
        <v>42.3</v>
      </c>
      <c r="U251">
        <v>35.1</v>
      </c>
      <c r="V251" s="41">
        <v>35.208392021690031</v>
      </c>
      <c r="W251">
        <v>1</v>
      </c>
      <c r="X251">
        <v>0.26</v>
      </c>
      <c r="Y251">
        <v>2.357954684267046</v>
      </c>
      <c r="Z251">
        <v>89.967305117654092</v>
      </c>
    </row>
    <row r="252" spans="1:26" x14ac:dyDescent="0.25">
      <c r="A252">
        <v>192</v>
      </c>
      <c r="B252" t="s">
        <v>57</v>
      </c>
      <c r="C252" t="s">
        <v>238</v>
      </c>
      <c r="D252" t="s">
        <v>18</v>
      </c>
      <c r="E252" t="s">
        <v>19</v>
      </c>
      <c r="F252">
        <v>19</v>
      </c>
      <c r="G252">
        <v>0</v>
      </c>
      <c r="J252">
        <v>2019</v>
      </c>
      <c r="K252">
        <v>43609</v>
      </c>
      <c r="L252" t="s">
        <v>454</v>
      </c>
      <c r="M252">
        <v>144</v>
      </c>
      <c r="N252">
        <v>1132</v>
      </c>
      <c r="O252">
        <v>3</v>
      </c>
      <c r="P252">
        <v>-2</v>
      </c>
      <c r="Q252">
        <v>0.08</v>
      </c>
      <c r="R252">
        <v>26.2</v>
      </c>
      <c r="S252">
        <v>34.9</v>
      </c>
      <c r="T252">
        <v>27.9</v>
      </c>
      <c r="U252">
        <v>35.5</v>
      </c>
      <c r="V252" s="41">
        <v>35.216718427000252</v>
      </c>
      <c r="W252">
        <v>1</v>
      </c>
      <c r="X252">
        <v>0.38</v>
      </c>
      <c r="Y252">
        <v>1.9548652700503439</v>
      </c>
      <c r="Z252">
        <v>74.682258818372759</v>
      </c>
    </row>
    <row r="253" spans="1:26" x14ac:dyDescent="0.25">
      <c r="A253">
        <v>82</v>
      </c>
      <c r="B253" t="s">
        <v>57</v>
      </c>
      <c r="C253" t="s">
        <v>128</v>
      </c>
      <c r="D253" t="s">
        <v>18</v>
      </c>
      <c r="E253" t="s">
        <v>19</v>
      </c>
      <c r="F253">
        <v>16</v>
      </c>
      <c r="G253">
        <v>1</v>
      </c>
      <c r="J253">
        <v>2019</v>
      </c>
      <c r="K253">
        <v>43606</v>
      </c>
      <c r="L253" t="s">
        <v>452</v>
      </c>
      <c r="M253">
        <v>141</v>
      </c>
      <c r="N253">
        <v>1249</v>
      </c>
      <c r="O253">
        <v>3</v>
      </c>
      <c r="P253">
        <v>-2</v>
      </c>
      <c r="Q253">
        <v>0.01</v>
      </c>
      <c r="R253">
        <v>26.2</v>
      </c>
      <c r="S253">
        <v>34.700000000000003</v>
      </c>
      <c r="T253">
        <v>26.9</v>
      </c>
      <c r="U253">
        <v>35.4</v>
      </c>
      <c r="V253" s="41">
        <v>35.231822848653572</v>
      </c>
      <c r="W253">
        <v>4</v>
      </c>
      <c r="X253">
        <v>0.48</v>
      </c>
      <c r="Y253">
        <v>3.4057036295435719</v>
      </c>
      <c r="Z253">
        <v>99.916622946055497</v>
      </c>
    </row>
    <row r="254" spans="1:26" x14ac:dyDescent="0.25">
      <c r="A254">
        <v>64</v>
      </c>
      <c r="B254" t="s">
        <v>57</v>
      </c>
      <c r="C254" t="s">
        <v>110</v>
      </c>
      <c r="D254" t="s">
        <v>18</v>
      </c>
      <c r="E254" t="s">
        <v>19</v>
      </c>
      <c r="F254">
        <v>20</v>
      </c>
      <c r="G254">
        <v>1</v>
      </c>
      <c r="J254">
        <v>2019</v>
      </c>
      <c r="K254">
        <v>43612</v>
      </c>
      <c r="L254" t="s">
        <v>448</v>
      </c>
      <c r="M254">
        <v>147</v>
      </c>
      <c r="N254">
        <v>1633</v>
      </c>
      <c r="O254">
        <v>3</v>
      </c>
      <c r="P254">
        <v>-2</v>
      </c>
      <c r="Q254">
        <v>0.09</v>
      </c>
      <c r="R254">
        <v>27.4</v>
      </c>
      <c r="S254">
        <v>35.4</v>
      </c>
      <c r="T254">
        <v>37.200000000000003</v>
      </c>
      <c r="U254">
        <v>35.1</v>
      </c>
      <c r="V254" s="41">
        <v>35.24604989415154</v>
      </c>
      <c r="W254">
        <v>1</v>
      </c>
      <c r="X254">
        <v>0.29000000000000004</v>
      </c>
      <c r="Y254">
        <v>3.6986881071656819</v>
      </c>
      <c r="Z254">
        <v>99.990924830590188</v>
      </c>
    </row>
    <row r="255" spans="1:26" x14ac:dyDescent="0.25">
      <c r="A255">
        <v>66</v>
      </c>
      <c r="B255" t="s">
        <v>57</v>
      </c>
      <c r="C255" t="s">
        <v>112</v>
      </c>
      <c r="D255" t="s">
        <v>18</v>
      </c>
      <c r="E255" t="s">
        <v>19</v>
      </c>
      <c r="F255">
        <v>19</v>
      </c>
      <c r="G255">
        <v>1</v>
      </c>
      <c r="J255">
        <v>2019</v>
      </c>
      <c r="K255">
        <v>43612</v>
      </c>
      <c r="L255" t="s">
        <v>448</v>
      </c>
      <c r="M255">
        <v>147</v>
      </c>
      <c r="N255">
        <v>1635</v>
      </c>
      <c r="O255">
        <v>3</v>
      </c>
      <c r="P255">
        <v>-2</v>
      </c>
      <c r="Q255">
        <v>0.05</v>
      </c>
      <c r="R255">
        <v>27</v>
      </c>
      <c r="S255">
        <v>35.5</v>
      </c>
      <c r="T255">
        <v>37.700000000000003</v>
      </c>
      <c r="U255">
        <v>35.1</v>
      </c>
      <c r="V255" s="41">
        <v>35.26568542494924</v>
      </c>
      <c r="W255">
        <v>1</v>
      </c>
      <c r="X255">
        <v>0.29000000000000004</v>
      </c>
      <c r="Y255">
        <v>4.1412032715568499</v>
      </c>
      <c r="Z255">
        <v>99.999881954431544</v>
      </c>
    </row>
    <row r="256" spans="1:26" x14ac:dyDescent="0.25">
      <c r="A256">
        <v>183</v>
      </c>
      <c r="B256" t="s">
        <v>57</v>
      </c>
      <c r="C256" t="s">
        <v>229</v>
      </c>
      <c r="D256" t="s">
        <v>18</v>
      </c>
      <c r="E256" t="s">
        <v>19</v>
      </c>
      <c r="F256">
        <v>20</v>
      </c>
      <c r="G256">
        <v>0</v>
      </c>
      <c r="J256">
        <v>2019</v>
      </c>
      <c r="K256">
        <v>43613</v>
      </c>
      <c r="L256" t="s">
        <v>456</v>
      </c>
      <c r="M256">
        <v>148</v>
      </c>
      <c r="N256">
        <v>1251</v>
      </c>
      <c r="O256">
        <v>3</v>
      </c>
      <c r="P256">
        <v>-1</v>
      </c>
      <c r="Q256">
        <v>0.05</v>
      </c>
      <c r="R256">
        <v>28</v>
      </c>
      <c r="S256">
        <v>35.1</v>
      </c>
      <c r="T256">
        <v>40.5</v>
      </c>
      <c r="U256">
        <v>35.4</v>
      </c>
      <c r="V256" s="41">
        <v>35.275735931288075</v>
      </c>
      <c r="W256">
        <v>1</v>
      </c>
      <c r="X256">
        <v>0.12</v>
      </c>
      <c r="Y256">
        <v>3.3915641430141461</v>
      </c>
      <c r="Z256">
        <v>99.908278058479141</v>
      </c>
    </row>
    <row r="257" spans="1:27" x14ac:dyDescent="0.25">
      <c r="A257">
        <v>81</v>
      </c>
      <c r="B257" t="s">
        <v>57</v>
      </c>
      <c r="C257" t="s">
        <v>127</v>
      </c>
      <c r="D257" t="s">
        <v>18</v>
      </c>
      <c r="E257" t="s">
        <v>19</v>
      </c>
      <c r="F257">
        <v>16</v>
      </c>
      <c r="G257">
        <v>1</v>
      </c>
      <c r="J257">
        <v>2019</v>
      </c>
      <c r="K257">
        <v>43606</v>
      </c>
      <c r="L257" t="s">
        <v>452</v>
      </c>
      <c r="M257">
        <v>141</v>
      </c>
      <c r="N257">
        <v>1240</v>
      </c>
      <c r="O257">
        <v>0</v>
      </c>
      <c r="P257">
        <v>0</v>
      </c>
      <c r="Q257">
        <v>0.12</v>
      </c>
      <c r="R257">
        <v>25.9</v>
      </c>
      <c r="S257">
        <v>35</v>
      </c>
      <c r="T257">
        <v>27</v>
      </c>
      <c r="U257">
        <v>35.6</v>
      </c>
      <c r="V257" s="41">
        <v>35.286335345030999</v>
      </c>
      <c r="W257">
        <v>2</v>
      </c>
      <c r="X257">
        <v>0.48</v>
      </c>
      <c r="Y257">
        <v>2.5773245015522539</v>
      </c>
      <c r="Z257">
        <v>94.911561218508737</v>
      </c>
    </row>
    <row r="258" spans="1:27" x14ac:dyDescent="0.25">
      <c r="A258">
        <v>8</v>
      </c>
      <c r="B258" t="s">
        <v>57</v>
      </c>
      <c r="C258" t="s">
        <v>50</v>
      </c>
      <c r="D258" t="s">
        <v>18</v>
      </c>
      <c r="E258" t="s">
        <v>19</v>
      </c>
      <c r="F258">
        <v>18</v>
      </c>
      <c r="G258">
        <v>1</v>
      </c>
      <c r="J258">
        <v>2019</v>
      </c>
      <c r="K258">
        <v>43608</v>
      </c>
      <c r="L258" t="s">
        <v>449</v>
      </c>
      <c r="M258">
        <v>143</v>
      </c>
      <c r="N258">
        <v>1223</v>
      </c>
      <c r="O258">
        <v>3</v>
      </c>
      <c r="P258">
        <v>-2</v>
      </c>
      <c r="Q258">
        <v>0.06</v>
      </c>
      <c r="R258">
        <v>26.1</v>
      </c>
      <c r="S258">
        <v>35.299999999999997</v>
      </c>
      <c r="T258">
        <v>25.4</v>
      </c>
      <c r="U258">
        <v>35.299999999999997</v>
      </c>
      <c r="V258" s="41">
        <v>35.299999999999997</v>
      </c>
      <c r="W258">
        <v>1.2</v>
      </c>
      <c r="X258">
        <v>0.42000000000000004</v>
      </c>
      <c r="Y258">
        <v>2.4902181236246639</v>
      </c>
      <c r="Z258">
        <v>93.224914969775199</v>
      </c>
    </row>
    <row r="259" spans="1:27" x14ac:dyDescent="0.25">
      <c r="A259">
        <v>198</v>
      </c>
      <c r="B259" t="s">
        <v>57</v>
      </c>
      <c r="C259" t="s">
        <v>244</v>
      </c>
      <c r="D259" t="s">
        <v>18</v>
      </c>
      <c r="E259" t="s">
        <v>19</v>
      </c>
      <c r="F259">
        <v>22</v>
      </c>
      <c r="G259">
        <v>1</v>
      </c>
      <c r="J259">
        <v>2019</v>
      </c>
      <c r="K259">
        <v>43609</v>
      </c>
      <c r="L259" t="s">
        <v>454</v>
      </c>
      <c r="M259">
        <v>144</v>
      </c>
      <c r="N259">
        <v>1252</v>
      </c>
      <c r="O259">
        <v>3</v>
      </c>
      <c r="P259">
        <v>-2</v>
      </c>
      <c r="Q259">
        <v>0</v>
      </c>
      <c r="R259">
        <v>27.5</v>
      </c>
      <c r="S259">
        <v>35.200000000000003</v>
      </c>
      <c r="T259">
        <v>37.5</v>
      </c>
      <c r="U259">
        <v>35.299999999999997</v>
      </c>
      <c r="V259" s="41">
        <v>35.299999999999997</v>
      </c>
      <c r="W259">
        <v>2</v>
      </c>
      <c r="X259">
        <v>0.47000000000000008</v>
      </c>
      <c r="Y259">
        <v>2.5018010551129599</v>
      </c>
      <c r="Z259">
        <v>93.469425660003438</v>
      </c>
    </row>
    <row r="260" spans="1:27" x14ac:dyDescent="0.25">
      <c r="A260">
        <v>327</v>
      </c>
      <c r="B260" t="s">
        <v>57</v>
      </c>
      <c r="C260" t="s">
        <v>373</v>
      </c>
      <c r="D260" t="s">
        <v>18</v>
      </c>
      <c r="E260" t="s">
        <v>19</v>
      </c>
      <c r="F260">
        <v>20</v>
      </c>
      <c r="G260">
        <v>0</v>
      </c>
      <c r="J260">
        <v>2019</v>
      </c>
      <c r="K260">
        <v>43602</v>
      </c>
      <c r="L260" t="s">
        <v>459</v>
      </c>
      <c r="M260">
        <v>137</v>
      </c>
      <c r="N260">
        <v>1203</v>
      </c>
      <c r="O260">
        <v>2</v>
      </c>
      <c r="P260">
        <v>-1</v>
      </c>
      <c r="Q260">
        <v>0</v>
      </c>
      <c r="R260">
        <v>26.8</v>
      </c>
      <c r="S260">
        <v>35.5</v>
      </c>
      <c r="T260">
        <v>28</v>
      </c>
      <c r="U260">
        <v>35.299999999999997</v>
      </c>
      <c r="V260" s="41">
        <v>35.299999999999997</v>
      </c>
      <c r="W260">
        <v>0.7</v>
      </c>
      <c r="X260">
        <v>0.62000000000000011</v>
      </c>
      <c r="Y260">
        <v>2.5714994312087751</v>
      </c>
      <c r="Z260">
        <v>94.809467194311779</v>
      </c>
    </row>
    <row r="261" spans="1:27" x14ac:dyDescent="0.25">
      <c r="A261">
        <v>17</v>
      </c>
      <c r="B261" t="s">
        <v>57</v>
      </c>
      <c r="C261" t="s">
        <v>62</v>
      </c>
      <c r="D261" t="s">
        <v>18</v>
      </c>
      <c r="E261" t="s">
        <v>19</v>
      </c>
      <c r="F261">
        <v>18</v>
      </c>
      <c r="G261">
        <v>1</v>
      </c>
      <c r="J261">
        <v>2019</v>
      </c>
      <c r="K261">
        <v>43607</v>
      </c>
      <c r="L261" t="s">
        <v>451</v>
      </c>
      <c r="M261">
        <v>142</v>
      </c>
      <c r="N261">
        <v>1632</v>
      </c>
      <c r="O261">
        <v>3</v>
      </c>
      <c r="P261">
        <v>-2</v>
      </c>
      <c r="Q261">
        <v>0.03</v>
      </c>
      <c r="R261">
        <v>26.1</v>
      </c>
      <c r="S261">
        <v>35.4</v>
      </c>
      <c r="T261">
        <v>23</v>
      </c>
      <c r="U261">
        <v>35.299999999999997</v>
      </c>
      <c r="V261" s="41">
        <v>35.335388936786451</v>
      </c>
      <c r="W261">
        <v>1</v>
      </c>
      <c r="X261">
        <v>0.65</v>
      </c>
      <c r="Y261">
        <v>2.4992562382006911</v>
      </c>
      <c r="Z261">
        <v>93.416250440261649</v>
      </c>
      <c r="AA261" t="s">
        <v>424</v>
      </c>
    </row>
    <row r="262" spans="1:27" x14ac:dyDescent="0.25">
      <c r="A262">
        <v>19</v>
      </c>
      <c r="B262" t="s">
        <v>57</v>
      </c>
      <c r="C262" t="s">
        <v>64</v>
      </c>
      <c r="D262" t="s">
        <v>18</v>
      </c>
      <c r="E262" t="s">
        <v>19</v>
      </c>
      <c r="F262">
        <v>18</v>
      </c>
      <c r="G262">
        <v>1</v>
      </c>
      <c r="J262">
        <v>2019</v>
      </c>
      <c r="K262">
        <v>43607</v>
      </c>
      <c r="L262" t="s">
        <v>451</v>
      </c>
      <c r="M262">
        <v>142</v>
      </c>
      <c r="N262">
        <v>1627</v>
      </c>
      <c r="O262">
        <v>3</v>
      </c>
      <c r="P262">
        <v>-2</v>
      </c>
      <c r="Q262">
        <v>0.03</v>
      </c>
      <c r="R262">
        <v>25.9</v>
      </c>
      <c r="S262">
        <v>35.4</v>
      </c>
      <c r="T262">
        <v>21.3</v>
      </c>
      <c r="U262">
        <v>35.299999999999997</v>
      </c>
      <c r="V262" s="41">
        <v>35.335388936786451</v>
      </c>
      <c r="W262">
        <v>1</v>
      </c>
      <c r="X262">
        <v>0.33000000000000007</v>
      </c>
      <c r="Y262">
        <v>2.4757931489775111</v>
      </c>
      <c r="Z262">
        <v>92.911467140179823</v>
      </c>
    </row>
    <row r="263" spans="1:27" x14ac:dyDescent="0.25">
      <c r="A263">
        <v>184</v>
      </c>
      <c r="B263" t="s">
        <v>57</v>
      </c>
      <c r="C263" t="s">
        <v>230</v>
      </c>
      <c r="D263" t="s">
        <v>18</v>
      </c>
      <c r="E263" t="s">
        <v>19</v>
      </c>
      <c r="F263">
        <v>19</v>
      </c>
      <c r="G263">
        <v>0</v>
      </c>
      <c r="J263">
        <v>2019</v>
      </c>
      <c r="K263">
        <v>43613</v>
      </c>
      <c r="L263" t="s">
        <v>456</v>
      </c>
      <c r="M263">
        <v>148</v>
      </c>
      <c r="N263">
        <v>1255</v>
      </c>
      <c r="O263">
        <v>3</v>
      </c>
      <c r="P263">
        <v>-1</v>
      </c>
      <c r="Q263">
        <v>0.05</v>
      </c>
      <c r="R263">
        <v>27.8</v>
      </c>
      <c r="S263">
        <v>35.200000000000003</v>
      </c>
      <c r="T263">
        <v>38.6</v>
      </c>
      <c r="U263">
        <v>35.5</v>
      </c>
      <c r="V263" s="41">
        <v>35.375735931288077</v>
      </c>
      <c r="W263">
        <v>1</v>
      </c>
      <c r="X263">
        <v>0.12</v>
      </c>
      <c r="Y263">
        <v>2.583466362300987</v>
      </c>
      <c r="Z263">
        <v>95.017602646457135</v>
      </c>
    </row>
    <row r="264" spans="1:27" x14ac:dyDescent="0.25">
      <c r="A264">
        <v>9</v>
      </c>
      <c r="B264" t="s">
        <v>57</v>
      </c>
      <c r="C264" t="s">
        <v>51</v>
      </c>
      <c r="D264" t="s">
        <v>18</v>
      </c>
      <c r="E264" t="s">
        <v>19</v>
      </c>
      <c r="F264">
        <v>18</v>
      </c>
      <c r="G264">
        <v>1</v>
      </c>
      <c r="J264">
        <v>2019</v>
      </c>
      <c r="K264">
        <v>43608</v>
      </c>
      <c r="L264" t="s">
        <v>449</v>
      </c>
      <c r="M264">
        <v>143</v>
      </c>
      <c r="N264">
        <v>1219</v>
      </c>
      <c r="O264">
        <v>3</v>
      </c>
      <c r="P264">
        <v>-2</v>
      </c>
      <c r="Q264">
        <v>0</v>
      </c>
      <c r="R264">
        <v>27.2</v>
      </c>
      <c r="S264">
        <v>35.4</v>
      </c>
      <c r="T264">
        <v>34.700000000000003</v>
      </c>
      <c r="U264">
        <v>35.4</v>
      </c>
      <c r="V264" s="41">
        <v>35.4</v>
      </c>
      <c r="W264">
        <v>1</v>
      </c>
      <c r="X264">
        <v>0.29000000000000004</v>
      </c>
      <c r="Y264">
        <v>2.1331497385800171</v>
      </c>
      <c r="Z264">
        <v>82.396361523625941</v>
      </c>
    </row>
    <row r="265" spans="1:27" x14ac:dyDescent="0.25">
      <c r="A265">
        <v>36</v>
      </c>
      <c r="B265" t="s">
        <v>57</v>
      </c>
      <c r="C265" t="s">
        <v>82</v>
      </c>
      <c r="D265" t="s">
        <v>18</v>
      </c>
      <c r="E265" t="s">
        <v>19</v>
      </c>
      <c r="F265">
        <v>18</v>
      </c>
      <c r="G265">
        <v>0</v>
      </c>
      <c r="J265">
        <v>2019</v>
      </c>
      <c r="K265">
        <v>43607</v>
      </c>
      <c r="L265" t="s">
        <v>451</v>
      </c>
      <c r="M265">
        <v>142</v>
      </c>
      <c r="N265">
        <v>1613</v>
      </c>
      <c r="O265">
        <v>3</v>
      </c>
      <c r="P265">
        <v>-2</v>
      </c>
      <c r="Q265">
        <v>0</v>
      </c>
      <c r="R265">
        <v>26.5</v>
      </c>
      <c r="S265">
        <v>35.4</v>
      </c>
      <c r="T265">
        <v>28.9</v>
      </c>
      <c r="U265">
        <v>35.4</v>
      </c>
      <c r="V265" s="41">
        <v>35.4</v>
      </c>
      <c r="W265">
        <v>2</v>
      </c>
      <c r="X265">
        <v>0.28999999999999998</v>
      </c>
      <c r="Y265">
        <v>2.6860035570042</v>
      </c>
      <c r="Z265">
        <v>96.556276649011195</v>
      </c>
    </row>
    <row r="266" spans="1:27" x14ac:dyDescent="0.25">
      <c r="A266">
        <v>303</v>
      </c>
      <c r="B266" t="s">
        <v>57</v>
      </c>
      <c r="C266" t="s">
        <v>349</v>
      </c>
      <c r="D266" t="s">
        <v>18</v>
      </c>
      <c r="E266" t="s">
        <v>19</v>
      </c>
      <c r="F266">
        <v>20</v>
      </c>
      <c r="G266">
        <v>0</v>
      </c>
      <c r="J266">
        <v>2019</v>
      </c>
      <c r="K266">
        <v>43605</v>
      </c>
      <c r="L266" t="s">
        <v>453</v>
      </c>
      <c r="M266">
        <v>140</v>
      </c>
      <c r="N266">
        <v>1215</v>
      </c>
      <c r="O266">
        <v>4</v>
      </c>
      <c r="P266">
        <v>-1</v>
      </c>
      <c r="Q266">
        <v>0</v>
      </c>
      <c r="R266">
        <v>26.7</v>
      </c>
      <c r="S266">
        <v>35.299999999999997</v>
      </c>
      <c r="T266">
        <v>28.1</v>
      </c>
      <c r="U266">
        <v>35.4</v>
      </c>
      <c r="V266" s="41">
        <v>35.4</v>
      </c>
      <c r="W266">
        <v>2</v>
      </c>
      <c r="X266">
        <v>0.38</v>
      </c>
      <c r="Y266">
        <v>2.5730724436871659</v>
      </c>
      <c r="Z266">
        <v>94.837183492155887</v>
      </c>
    </row>
    <row r="267" spans="1:27" x14ac:dyDescent="0.25">
      <c r="A267">
        <v>325</v>
      </c>
      <c r="B267" t="s">
        <v>57</v>
      </c>
      <c r="C267" t="s">
        <v>371</v>
      </c>
      <c r="D267" t="s">
        <v>18</v>
      </c>
      <c r="E267" t="s">
        <v>19</v>
      </c>
      <c r="F267">
        <v>20</v>
      </c>
      <c r="G267">
        <v>0</v>
      </c>
      <c r="J267">
        <v>2019</v>
      </c>
      <c r="K267">
        <v>43602</v>
      </c>
      <c r="L267" t="s">
        <v>459</v>
      </c>
      <c r="M267">
        <v>137</v>
      </c>
      <c r="N267">
        <v>1218</v>
      </c>
      <c r="O267">
        <v>2</v>
      </c>
      <c r="P267">
        <v>-1</v>
      </c>
      <c r="Q267">
        <v>0.1</v>
      </c>
      <c r="R267">
        <v>26.5</v>
      </c>
      <c r="S267">
        <v>35.5</v>
      </c>
      <c r="T267">
        <v>22.3</v>
      </c>
      <c r="U267">
        <v>35.4</v>
      </c>
      <c r="V267" s="41">
        <v>35.450000000000003</v>
      </c>
      <c r="W267">
        <v>0.7</v>
      </c>
      <c r="X267">
        <v>0.62000000000000011</v>
      </c>
      <c r="Y267">
        <v>2.4791687500995319</v>
      </c>
      <c r="Z267">
        <v>92.985711774122393</v>
      </c>
    </row>
    <row r="268" spans="1:27" x14ac:dyDescent="0.25">
      <c r="A268">
        <v>186</v>
      </c>
      <c r="B268" t="s">
        <v>57</v>
      </c>
      <c r="C268" t="s">
        <v>232</v>
      </c>
      <c r="D268" t="s">
        <v>18</v>
      </c>
      <c r="E268" t="s">
        <v>19</v>
      </c>
      <c r="F268">
        <v>19</v>
      </c>
      <c r="G268">
        <v>0</v>
      </c>
      <c r="J268">
        <v>2019</v>
      </c>
      <c r="K268">
        <v>43613</v>
      </c>
      <c r="L268" t="s">
        <v>456</v>
      </c>
      <c r="M268">
        <v>148</v>
      </c>
      <c r="N268">
        <v>1301</v>
      </c>
      <c r="O268">
        <v>3</v>
      </c>
      <c r="P268">
        <v>-1</v>
      </c>
      <c r="Q268">
        <v>0.09</v>
      </c>
      <c r="R268">
        <v>28</v>
      </c>
      <c r="S268">
        <v>35.299999999999997</v>
      </c>
      <c r="T268">
        <v>43.6</v>
      </c>
      <c r="U268">
        <v>35.6</v>
      </c>
      <c r="V268" s="41">
        <v>35.453950105848456</v>
      </c>
      <c r="W268">
        <v>0.7</v>
      </c>
      <c r="X268">
        <v>0.12</v>
      </c>
      <c r="Y268">
        <v>2.558775045460457</v>
      </c>
      <c r="Z268">
        <v>94.581247761714209</v>
      </c>
    </row>
    <row r="269" spans="1:27" x14ac:dyDescent="0.25">
      <c r="A269">
        <v>321</v>
      </c>
      <c r="B269" t="s">
        <v>57</v>
      </c>
      <c r="C269" t="s">
        <v>367</v>
      </c>
      <c r="D269" t="s">
        <v>18</v>
      </c>
      <c r="E269" t="s">
        <v>19</v>
      </c>
      <c r="F269">
        <v>18</v>
      </c>
      <c r="G269">
        <v>0</v>
      </c>
      <c r="J269">
        <v>2019</v>
      </c>
      <c r="K269">
        <v>43602</v>
      </c>
      <c r="L269" t="s">
        <v>459</v>
      </c>
      <c r="M269">
        <v>137</v>
      </c>
      <c r="N269">
        <v>1120</v>
      </c>
      <c r="O269">
        <v>3</v>
      </c>
      <c r="P269">
        <v>-1</v>
      </c>
      <c r="Q269">
        <v>0.2</v>
      </c>
      <c r="R269">
        <v>25.8</v>
      </c>
      <c r="S269">
        <v>35.5</v>
      </c>
      <c r="T269">
        <v>20.399999999999999</v>
      </c>
      <c r="U269">
        <v>35.4</v>
      </c>
      <c r="V269" s="41">
        <v>35.458578643762692</v>
      </c>
      <c r="W269">
        <v>0.7</v>
      </c>
      <c r="X269">
        <v>0.38</v>
      </c>
      <c r="Y269">
        <v>2.3338752082030951</v>
      </c>
      <c r="Z269">
        <v>89.27945110443541</v>
      </c>
    </row>
    <row r="270" spans="1:27" x14ac:dyDescent="0.25">
      <c r="A270">
        <v>123</v>
      </c>
      <c r="B270" t="s">
        <v>57</v>
      </c>
      <c r="C270" t="s">
        <v>169</v>
      </c>
      <c r="D270" t="s">
        <v>18</v>
      </c>
      <c r="E270" t="s">
        <v>19</v>
      </c>
      <c r="F270">
        <v>21</v>
      </c>
      <c r="G270">
        <v>1</v>
      </c>
      <c r="J270">
        <v>2019</v>
      </c>
      <c r="K270">
        <v>43609</v>
      </c>
      <c r="L270" t="s">
        <v>454</v>
      </c>
      <c r="M270">
        <v>144</v>
      </c>
      <c r="N270">
        <v>1054</v>
      </c>
      <c r="O270">
        <v>3</v>
      </c>
      <c r="P270">
        <v>-2</v>
      </c>
      <c r="Q270">
        <v>0.01</v>
      </c>
      <c r="R270">
        <v>26.4</v>
      </c>
      <c r="S270">
        <v>36.4</v>
      </c>
      <c r="T270">
        <v>31.5</v>
      </c>
      <c r="U270">
        <v>35.200000000000003</v>
      </c>
      <c r="V270" s="41">
        <v>35.488303688022448</v>
      </c>
      <c r="W270">
        <v>1</v>
      </c>
      <c r="X270">
        <v>0.51</v>
      </c>
      <c r="Y270">
        <v>4.4572417222769367</v>
      </c>
      <c r="Z270">
        <v>99.999997760732526</v>
      </c>
    </row>
    <row r="271" spans="1:27" x14ac:dyDescent="0.25">
      <c r="A271">
        <v>63</v>
      </c>
      <c r="B271" t="s">
        <v>57</v>
      </c>
      <c r="C271" t="s">
        <v>109</v>
      </c>
      <c r="D271" t="s">
        <v>18</v>
      </c>
      <c r="E271" t="s">
        <v>19</v>
      </c>
      <c r="F271">
        <v>18</v>
      </c>
      <c r="G271">
        <v>1</v>
      </c>
      <c r="J271">
        <v>2019</v>
      </c>
      <c r="K271">
        <v>43612</v>
      </c>
      <c r="L271" t="s">
        <v>448</v>
      </c>
      <c r="M271">
        <v>147</v>
      </c>
      <c r="N271">
        <v>1628</v>
      </c>
      <c r="O271">
        <v>3</v>
      </c>
      <c r="P271">
        <v>-2</v>
      </c>
      <c r="Q271">
        <v>0.02</v>
      </c>
      <c r="R271">
        <v>27.2</v>
      </c>
      <c r="S271">
        <v>35.700000000000003</v>
      </c>
      <c r="T271">
        <v>40.1</v>
      </c>
      <c r="U271">
        <v>35.4</v>
      </c>
      <c r="V271" s="41">
        <v>35.492705098312484</v>
      </c>
      <c r="W271">
        <v>1</v>
      </c>
      <c r="X271">
        <v>0.31000000000000005</v>
      </c>
      <c r="Y271">
        <v>4.8778524566146357</v>
      </c>
      <c r="Z271">
        <v>99.999999996964789</v>
      </c>
    </row>
    <row r="272" spans="1:27" x14ac:dyDescent="0.25">
      <c r="A272">
        <v>61</v>
      </c>
      <c r="B272" t="s">
        <v>57</v>
      </c>
      <c r="C272" t="s">
        <v>107</v>
      </c>
      <c r="D272" t="s">
        <v>18</v>
      </c>
      <c r="E272" t="s">
        <v>19</v>
      </c>
      <c r="F272">
        <v>26</v>
      </c>
      <c r="G272">
        <v>1</v>
      </c>
      <c r="J272">
        <v>2019</v>
      </c>
      <c r="K272">
        <v>43612</v>
      </c>
      <c r="L272" t="s">
        <v>448</v>
      </c>
      <c r="M272">
        <v>147</v>
      </c>
      <c r="N272">
        <v>1639</v>
      </c>
      <c r="O272">
        <v>3</v>
      </c>
      <c r="P272">
        <v>-2</v>
      </c>
      <c r="Q272">
        <v>0.11</v>
      </c>
      <c r="R272">
        <v>28.3</v>
      </c>
      <c r="S272">
        <v>35.299999999999997</v>
      </c>
      <c r="T272">
        <v>39.299999999999997</v>
      </c>
      <c r="U272">
        <v>35.700000000000003</v>
      </c>
      <c r="V272" s="41">
        <v>35.495235392680605</v>
      </c>
      <c r="W272">
        <v>1</v>
      </c>
      <c r="X272">
        <v>0.29000000000000004</v>
      </c>
      <c r="Y272">
        <v>5.5106962390392127</v>
      </c>
      <c r="Z272">
        <v>100</v>
      </c>
    </row>
    <row r="273" spans="1:26" x14ac:dyDescent="0.25">
      <c r="A273">
        <v>10</v>
      </c>
      <c r="B273" t="s">
        <v>57</v>
      </c>
      <c r="C273" t="s">
        <v>52</v>
      </c>
      <c r="D273" t="s">
        <v>18</v>
      </c>
      <c r="E273" t="s">
        <v>19</v>
      </c>
      <c r="F273">
        <v>18</v>
      </c>
      <c r="G273">
        <v>1</v>
      </c>
      <c r="J273">
        <v>2019</v>
      </c>
      <c r="K273">
        <v>43608</v>
      </c>
      <c r="L273" t="s">
        <v>449</v>
      </c>
      <c r="M273">
        <v>143</v>
      </c>
      <c r="N273">
        <v>1216</v>
      </c>
      <c r="O273">
        <v>3</v>
      </c>
      <c r="P273">
        <v>-2</v>
      </c>
      <c r="Q273">
        <v>0.01</v>
      </c>
      <c r="R273">
        <v>27.2</v>
      </c>
      <c r="S273">
        <v>35.5</v>
      </c>
      <c r="T273">
        <v>36.1</v>
      </c>
      <c r="U273">
        <v>35.5</v>
      </c>
      <c r="V273" s="41">
        <v>35.5</v>
      </c>
      <c r="W273">
        <v>0.7</v>
      </c>
      <c r="X273">
        <v>0.29000000000000004</v>
      </c>
      <c r="Y273">
        <v>3.2251662362298421</v>
      </c>
      <c r="Z273">
        <v>99.738269921196931</v>
      </c>
    </row>
    <row r="274" spans="1:26" x14ac:dyDescent="0.25">
      <c r="A274">
        <v>18</v>
      </c>
      <c r="B274" t="s">
        <v>57</v>
      </c>
      <c r="C274" t="s">
        <v>63</v>
      </c>
      <c r="D274" t="s">
        <v>18</v>
      </c>
      <c r="E274" t="s">
        <v>19</v>
      </c>
      <c r="F274">
        <v>19</v>
      </c>
      <c r="G274">
        <v>1</v>
      </c>
      <c r="J274">
        <v>2019</v>
      </c>
      <c r="K274">
        <v>43607</v>
      </c>
      <c r="L274" t="s">
        <v>451</v>
      </c>
      <c r="M274">
        <v>142</v>
      </c>
      <c r="N274">
        <v>1623</v>
      </c>
      <c r="O274">
        <v>3</v>
      </c>
      <c r="P274">
        <v>-2</v>
      </c>
      <c r="Q274">
        <v>0.01</v>
      </c>
      <c r="R274">
        <v>26.1</v>
      </c>
      <c r="S274">
        <v>35.5</v>
      </c>
      <c r="T274">
        <v>22.1</v>
      </c>
      <c r="U274">
        <v>35.5</v>
      </c>
      <c r="V274" s="41">
        <v>35.5</v>
      </c>
      <c r="W274">
        <v>1</v>
      </c>
      <c r="X274">
        <v>0.32000000000000006</v>
      </c>
      <c r="Y274">
        <v>3.3789857353255499</v>
      </c>
      <c r="Z274">
        <v>99.900239978614067</v>
      </c>
    </row>
    <row r="275" spans="1:26" x14ac:dyDescent="0.25">
      <c r="A275">
        <v>76</v>
      </c>
      <c r="B275" t="s">
        <v>57</v>
      </c>
      <c r="C275" t="s">
        <v>122</v>
      </c>
      <c r="D275" t="s">
        <v>18</v>
      </c>
      <c r="E275" t="s">
        <v>19</v>
      </c>
      <c r="F275">
        <v>45</v>
      </c>
      <c r="G275">
        <v>0</v>
      </c>
      <c r="J275">
        <v>2019</v>
      </c>
      <c r="K275">
        <v>43606</v>
      </c>
      <c r="L275" t="s">
        <v>452</v>
      </c>
      <c r="M275">
        <v>141</v>
      </c>
      <c r="N275">
        <v>1110</v>
      </c>
      <c r="O275">
        <v>3</v>
      </c>
      <c r="P275">
        <v>-1</v>
      </c>
      <c r="Q275">
        <v>0</v>
      </c>
      <c r="R275">
        <v>26.4</v>
      </c>
      <c r="S275">
        <v>35.200000000000003</v>
      </c>
      <c r="T275">
        <v>30.5</v>
      </c>
      <c r="U275">
        <v>35.5</v>
      </c>
      <c r="V275" s="41">
        <v>35.5</v>
      </c>
      <c r="W275">
        <v>1</v>
      </c>
      <c r="X275">
        <v>0.28999999999999998</v>
      </c>
      <c r="Y275">
        <v>3.1862134901032499</v>
      </c>
      <c r="Z275">
        <v>99.671727297714909</v>
      </c>
    </row>
    <row r="276" spans="1:26" x14ac:dyDescent="0.25">
      <c r="A276">
        <v>302</v>
      </c>
      <c r="B276" t="s">
        <v>57</v>
      </c>
      <c r="C276" t="s">
        <v>348</v>
      </c>
      <c r="D276" t="s">
        <v>18</v>
      </c>
      <c r="E276" t="s">
        <v>19</v>
      </c>
      <c r="F276">
        <v>25</v>
      </c>
      <c r="G276">
        <v>0</v>
      </c>
      <c r="J276">
        <v>2019</v>
      </c>
      <c r="K276">
        <v>43605</v>
      </c>
      <c r="L276" t="s">
        <v>453</v>
      </c>
      <c r="M276">
        <v>140</v>
      </c>
      <c r="N276">
        <v>1225</v>
      </c>
      <c r="O276">
        <v>0</v>
      </c>
      <c r="P276">
        <v>0</v>
      </c>
      <c r="Q276">
        <v>0</v>
      </c>
      <c r="R276">
        <v>26.8</v>
      </c>
      <c r="S276">
        <v>35.4</v>
      </c>
      <c r="T276">
        <v>30.2</v>
      </c>
      <c r="U276">
        <v>35.5</v>
      </c>
      <c r="V276" s="41">
        <v>35.5</v>
      </c>
      <c r="W276">
        <v>0.7</v>
      </c>
      <c r="X276">
        <v>0.62000000000000011</v>
      </c>
      <c r="Y276">
        <v>3.6306195566381749</v>
      </c>
      <c r="Z276">
        <v>99.984143291131772</v>
      </c>
    </row>
    <row r="277" spans="1:26" x14ac:dyDescent="0.25">
      <c r="A277">
        <v>65</v>
      </c>
      <c r="B277" t="s">
        <v>57</v>
      </c>
      <c r="C277" t="s">
        <v>111</v>
      </c>
      <c r="D277" t="s">
        <v>18</v>
      </c>
      <c r="E277" t="s">
        <v>19</v>
      </c>
      <c r="F277">
        <v>28</v>
      </c>
      <c r="G277">
        <v>1</v>
      </c>
      <c r="J277">
        <v>2019</v>
      </c>
      <c r="K277">
        <v>43612</v>
      </c>
      <c r="L277" t="s">
        <v>448</v>
      </c>
      <c r="M277">
        <v>147</v>
      </c>
      <c r="N277">
        <v>1631</v>
      </c>
      <c r="O277">
        <v>3</v>
      </c>
      <c r="P277">
        <v>-2</v>
      </c>
      <c r="Q277">
        <v>0.01</v>
      </c>
      <c r="R277">
        <v>28.3</v>
      </c>
      <c r="S277">
        <v>35.700000000000003</v>
      </c>
      <c r="T277">
        <v>39.9</v>
      </c>
      <c r="U277">
        <v>35.5</v>
      </c>
      <c r="V277" s="41">
        <v>35.548050614670402</v>
      </c>
      <c r="W277">
        <v>1</v>
      </c>
      <c r="X277">
        <v>0.29000000000000004</v>
      </c>
      <c r="Y277">
        <v>3.168747409872914</v>
      </c>
      <c r="Z277">
        <v>99.637442593305948</v>
      </c>
    </row>
    <row r="278" spans="1:26" x14ac:dyDescent="0.25">
      <c r="A278">
        <v>301</v>
      </c>
      <c r="B278" t="s">
        <v>57</v>
      </c>
      <c r="C278" t="s">
        <v>347</v>
      </c>
      <c r="D278" t="s">
        <v>18</v>
      </c>
      <c r="E278" t="s">
        <v>19</v>
      </c>
      <c r="F278">
        <v>18</v>
      </c>
      <c r="G278">
        <v>1</v>
      </c>
      <c r="J278">
        <v>2019</v>
      </c>
      <c r="K278">
        <v>43605</v>
      </c>
      <c r="L278" t="s">
        <v>453</v>
      </c>
      <c r="M278">
        <v>140</v>
      </c>
      <c r="N278">
        <v>1200</v>
      </c>
      <c r="O278">
        <v>3</v>
      </c>
      <c r="P278">
        <v>-1</v>
      </c>
      <c r="Q278">
        <v>0</v>
      </c>
      <c r="R278">
        <v>27.7</v>
      </c>
      <c r="S278">
        <v>34.799999999999997</v>
      </c>
      <c r="T278">
        <v>29.9</v>
      </c>
      <c r="U278">
        <v>35.6</v>
      </c>
      <c r="V278" s="41">
        <v>35.6</v>
      </c>
      <c r="W278">
        <v>2</v>
      </c>
      <c r="X278">
        <v>0.55000000000000004</v>
      </c>
      <c r="Y278">
        <v>3.467030583213631</v>
      </c>
      <c r="Z278">
        <v>99.945525207228116</v>
      </c>
    </row>
    <row r="279" spans="1:26" x14ac:dyDescent="0.25">
      <c r="A279">
        <v>185</v>
      </c>
      <c r="B279" t="s">
        <v>57</v>
      </c>
      <c r="C279" t="s">
        <v>231</v>
      </c>
      <c r="D279" t="s">
        <v>18</v>
      </c>
      <c r="E279" t="s">
        <v>19</v>
      </c>
      <c r="F279">
        <v>16</v>
      </c>
      <c r="G279">
        <v>0</v>
      </c>
      <c r="J279">
        <v>2019</v>
      </c>
      <c r="K279">
        <v>43613</v>
      </c>
      <c r="L279" t="s">
        <v>456</v>
      </c>
      <c r="M279">
        <v>148</v>
      </c>
      <c r="N279">
        <v>1306</v>
      </c>
      <c r="O279">
        <v>3</v>
      </c>
      <c r="P279">
        <v>-1</v>
      </c>
      <c r="Q279">
        <v>0.04</v>
      </c>
      <c r="R279">
        <v>28.1</v>
      </c>
      <c r="S279">
        <v>35.4</v>
      </c>
      <c r="T279">
        <v>44</v>
      </c>
      <c r="U279">
        <v>35.799999999999997</v>
      </c>
      <c r="V279" s="41">
        <v>35.645029645310878</v>
      </c>
      <c r="W279">
        <v>1</v>
      </c>
      <c r="X279">
        <v>0.12</v>
      </c>
      <c r="Y279">
        <v>3.8142883435307828</v>
      </c>
      <c r="Z279">
        <v>99.996698952193611</v>
      </c>
    </row>
    <row r="280" spans="1:26" x14ac:dyDescent="0.25">
      <c r="A280">
        <v>298</v>
      </c>
      <c r="B280" t="s">
        <v>57</v>
      </c>
      <c r="C280" t="s">
        <v>344</v>
      </c>
      <c r="D280" t="s">
        <v>18</v>
      </c>
      <c r="E280" t="s">
        <v>19</v>
      </c>
      <c r="F280">
        <v>19</v>
      </c>
      <c r="G280">
        <v>0</v>
      </c>
      <c r="J280">
        <v>2019</v>
      </c>
      <c r="K280">
        <v>43605</v>
      </c>
      <c r="L280" t="s">
        <v>453</v>
      </c>
      <c r="M280">
        <v>140</v>
      </c>
      <c r="N280">
        <v>1220</v>
      </c>
      <c r="O280">
        <v>3</v>
      </c>
      <c r="P280">
        <v>-1</v>
      </c>
      <c r="Q280">
        <v>0.1</v>
      </c>
      <c r="R280">
        <v>26.6</v>
      </c>
      <c r="S280">
        <v>35.299999999999997</v>
      </c>
      <c r="T280">
        <v>31</v>
      </c>
      <c r="U280">
        <v>36</v>
      </c>
      <c r="V280" s="41">
        <v>35.65</v>
      </c>
      <c r="W280">
        <v>1</v>
      </c>
      <c r="X280">
        <v>0.36</v>
      </c>
      <c r="Y280">
        <v>3.900249614883311</v>
      </c>
      <c r="Z280">
        <v>99.998525977378364</v>
      </c>
    </row>
    <row r="281" spans="1:26" x14ac:dyDescent="0.25">
      <c r="A281">
        <v>326</v>
      </c>
      <c r="B281" t="s">
        <v>57</v>
      </c>
      <c r="C281" t="s">
        <v>372</v>
      </c>
      <c r="D281" t="s">
        <v>18</v>
      </c>
      <c r="E281" t="s">
        <v>19</v>
      </c>
      <c r="F281">
        <v>19</v>
      </c>
      <c r="G281">
        <v>0</v>
      </c>
      <c r="J281">
        <v>2019</v>
      </c>
      <c r="K281">
        <v>43602</v>
      </c>
      <c r="L281" t="s">
        <v>459</v>
      </c>
      <c r="M281">
        <v>137</v>
      </c>
      <c r="N281">
        <v>1213</v>
      </c>
      <c r="O281">
        <v>2</v>
      </c>
      <c r="P281">
        <v>-1</v>
      </c>
      <c r="Q281">
        <v>0.1</v>
      </c>
      <c r="R281">
        <v>26.5</v>
      </c>
      <c r="S281">
        <v>35.700000000000003</v>
      </c>
      <c r="T281">
        <v>27.3</v>
      </c>
      <c r="U281">
        <v>35.6</v>
      </c>
      <c r="V281" s="41">
        <v>35.650000000000006</v>
      </c>
      <c r="W281">
        <v>0.7</v>
      </c>
      <c r="X281">
        <v>0.62000000000000011</v>
      </c>
      <c r="Y281">
        <v>3.9757012766525999</v>
      </c>
      <c r="Z281">
        <v>99.999302002191044</v>
      </c>
    </row>
    <row r="282" spans="1:26" x14ac:dyDescent="0.25">
      <c r="A282">
        <v>68</v>
      </c>
      <c r="B282" t="s">
        <v>57</v>
      </c>
      <c r="C282" t="s">
        <v>114</v>
      </c>
      <c r="D282" t="s">
        <v>18</v>
      </c>
      <c r="E282" t="s">
        <v>19</v>
      </c>
      <c r="F282">
        <v>20</v>
      </c>
      <c r="G282">
        <v>1</v>
      </c>
      <c r="J282">
        <v>2019</v>
      </c>
      <c r="K282">
        <v>43612</v>
      </c>
      <c r="L282" t="s">
        <v>448</v>
      </c>
      <c r="M282">
        <v>147</v>
      </c>
      <c r="N282">
        <v>1608</v>
      </c>
      <c r="O282">
        <v>3</v>
      </c>
      <c r="P282">
        <v>-2</v>
      </c>
      <c r="Q282">
        <v>0.02</v>
      </c>
      <c r="R282">
        <v>26.9</v>
      </c>
      <c r="S282">
        <v>35.700000000000003</v>
      </c>
      <c r="T282">
        <v>28.7</v>
      </c>
      <c r="U282">
        <v>35.700000000000003</v>
      </c>
      <c r="V282" s="41">
        <v>35.700000000000003</v>
      </c>
      <c r="W282">
        <v>2</v>
      </c>
      <c r="X282">
        <v>0.73</v>
      </c>
      <c r="Y282">
        <v>3.7347051202195121</v>
      </c>
      <c r="Z282">
        <v>99.993319544141244</v>
      </c>
    </row>
    <row r="283" spans="1:26" x14ac:dyDescent="0.25">
      <c r="A283">
        <v>339</v>
      </c>
      <c r="B283" t="s">
        <v>57</v>
      </c>
      <c r="C283" t="s">
        <v>385</v>
      </c>
      <c r="D283" t="s">
        <v>18</v>
      </c>
      <c r="E283" t="s">
        <v>19</v>
      </c>
      <c r="F283">
        <v>25</v>
      </c>
      <c r="G283">
        <v>0</v>
      </c>
      <c r="J283">
        <v>2019</v>
      </c>
      <c r="K283">
        <v>43612</v>
      </c>
      <c r="L283" t="s">
        <v>448</v>
      </c>
      <c r="M283">
        <v>147</v>
      </c>
      <c r="N283">
        <v>1517</v>
      </c>
      <c r="O283">
        <v>3</v>
      </c>
      <c r="P283">
        <v>-2</v>
      </c>
      <c r="Q283">
        <v>0.09</v>
      </c>
      <c r="R283">
        <v>26.6</v>
      </c>
      <c r="S283">
        <v>35.6</v>
      </c>
      <c r="T283">
        <v>33.700000000000003</v>
      </c>
      <c r="U283">
        <v>35.799999999999997</v>
      </c>
      <c r="V283" s="41">
        <v>35.702633403898972</v>
      </c>
      <c r="W283">
        <v>1</v>
      </c>
      <c r="X283">
        <v>0.38</v>
      </c>
      <c r="Y283">
        <v>3.9244730424625871</v>
      </c>
      <c r="Z283">
        <v>99.998835681961339</v>
      </c>
    </row>
    <row r="284" spans="1:26" x14ac:dyDescent="0.25">
      <c r="A284">
        <v>304</v>
      </c>
      <c r="B284" t="s">
        <v>57</v>
      </c>
      <c r="C284" t="s">
        <v>350</v>
      </c>
      <c r="D284" t="s">
        <v>18</v>
      </c>
      <c r="E284" t="s">
        <v>19</v>
      </c>
      <c r="F284">
        <v>20</v>
      </c>
      <c r="G284">
        <v>0</v>
      </c>
      <c r="J284">
        <v>2019</v>
      </c>
      <c r="K284">
        <v>43605</v>
      </c>
      <c r="L284" t="s">
        <v>453</v>
      </c>
      <c r="M284">
        <v>140</v>
      </c>
      <c r="N284">
        <v>1230</v>
      </c>
      <c r="O284">
        <v>3</v>
      </c>
      <c r="P284">
        <v>-1</v>
      </c>
      <c r="Q284">
        <v>0.1</v>
      </c>
      <c r="R284">
        <v>26.1</v>
      </c>
      <c r="S284">
        <v>35.700000000000003</v>
      </c>
      <c r="T284">
        <v>28.7</v>
      </c>
      <c r="U284">
        <v>35.799999999999997</v>
      </c>
      <c r="V284" s="41">
        <v>35.75</v>
      </c>
      <c r="W284">
        <v>2</v>
      </c>
      <c r="X284">
        <v>0.12</v>
      </c>
      <c r="Y284">
        <v>4.0946310821047902</v>
      </c>
      <c r="Z284">
        <v>99.999801491921588</v>
      </c>
    </row>
    <row r="285" spans="1:26" x14ac:dyDescent="0.25">
      <c r="A285">
        <v>11</v>
      </c>
      <c r="B285" t="s">
        <v>57</v>
      </c>
      <c r="C285" t="s">
        <v>53</v>
      </c>
      <c r="D285" t="s">
        <v>18</v>
      </c>
      <c r="E285" t="s">
        <v>19</v>
      </c>
      <c r="F285">
        <v>18</v>
      </c>
      <c r="G285">
        <v>1</v>
      </c>
      <c r="J285">
        <v>2019</v>
      </c>
      <c r="K285">
        <v>43598</v>
      </c>
      <c r="L285" t="s">
        <v>450</v>
      </c>
      <c r="M285">
        <v>133</v>
      </c>
      <c r="N285">
        <v>1212</v>
      </c>
      <c r="O285">
        <v>3</v>
      </c>
      <c r="P285">
        <v>-2</v>
      </c>
      <c r="Q285">
        <v>0</v>
      </c>
      <c r="R285">
        <v>27.7</v>
      </c>
      <c r="S285">
        <v>35.799999999999997</v>
      </c>
      <c r="T285">
        <v>33.4</v>
      </c>
      <c r="U285">
        <v>35.799999999999997</v>
      </c>
      <c r="V285" s="41">
        <v>35.799999999999997</v>
      </c>
      <c r="W285">
        <v>0.7</v>
      </c>
      <c r="X285">
        <v>0.28000000000000003</v>
      </c>
      <c r="Y285">
        <v>3.865384751974807</v>
      </c>
      <c r="Z285">
        <v>99.997944073578097</v>
      </c>
    </row>
    <row r="286" spans="1:26" x14ac:dyDescent="0.25">
      <c r="A286">
        <v>299</v>
      </c>
      <c r="B286" t="s">
        <v>57</v>
      </c>
      <c r="C286" t="s">
        <v>345</v>
      </c>
      <c r="D286" t="s">
        <v>18</v>
      </c>
      <c r="E286" t="s">
        <v>19</v>
      </c>
      <c r="F286">
        <v>23</v>
      </c>
      <c r="G286">
        <v>0</v>
      </c>
      <c r="J286">
        <v>2019</v>
      </c>
      <c r="K286">
        <v>43605</v>
      </c>
      <c r="L286" t="s">
        <v>453</v>
      </c>
      <c r="M286">
        <v>140</v>
      </c>
      <c r="N286">
        <v>1210</v>
      </c>
      <c r="O286">
        <v>4</v>
      </c>
      <c r="P286">
        <v>-1</v>
      </c>
      <c r="Q286">
        <v>0</v>
      </c>
      <c r="R286">
        <v>27.3</v>
      </c>
      <c r="S286">
        <v>35.1</v>
      </c>
      <c r="T286">
        <v>32.200000000000003</v>
      </c>
      <c r="U286">
        <v>35.799999999999997</v>
      </c>
      <c r="V286" s="41">
        <v>35.799999999999997</v>
      </c>
      <c r="W286">
        <v>0.7</v>
      </c>
      <c r="X286">
        <v>0.1</v>
      </c>
      <c r="Y286">
        <v>3.3765500772238379</v>
      </c>
      <c r="Z286">
        <v>99.898613280049403</v>
      </c>
    </row>
    <row r="287" spans="1:26" x14ac:dyDescent="0.25">
      <c r="A287">
        <v>307</v>
      </c>
      <c r="B287" t="s">
        <v>57</v>
      </c>
      <c r="C287" t="s">
        <v>353</v>
      </c>
      <c r="D287" t="s">
        <v>18</v>
      </c>
      <c r="E287" t="s">
        <v>19</v>
      </c>
      <c r="F287">
        <v>20</v>
      </c>
      <c r="G287">
        <v>0</v>
      </c>
      <c r="J287">
        <v>2019</v>
      </c>
      <c r="K287">
        <v>43605</v>
      </c>
      <c r="L287" t="s">
        <v>453</v>
      </c>
      <c r="M287">
        <v>140</v>
      </c>
      <c r="N287">
        <v>1245</v>
      </c>
      <c r="O287">
        <v>3</v>
      </c>
      <c r="P287">
        <v>-1</v>
      </c>
      <c r="Q287">
        <v>0.1</v>
      </c>
      <c r="R287">
        <v>26.3</v>
      </c>
      <c r="S287">
        <v>35.9</v>
      </c>
      <c r="T287">
        <v>21.1</v>
      </c>
      <c r="U287">
        <v>35.700000000000003</v>
      </c>
      <c r="V287" s="41">
        <v>35.799999999999997</v>
      </c>
      <c r="W287">
        <v>2</v>
      </c>
      <c r="X287">
        <v>0.12</v>
      </c>
      <c r="Y287">
        <v>5.3686216360380126</v>
      </c>
      <c r="Z287">
        <v>99.999999999999858</v>
      </c>
    </row>
    <row r="288" spans="1:26" x14ac:dyDescent="0.25">
      <c r="A288">
        <v>62</v>
      </c>
      <c r="B288" t="s">
        <v>57</v>
      </c>
      <c r="C288" t="s">
        <v>108</v>
      </c>
      <c r="D288" t="s">
        <v>18</v>
      </c>
      <c r="E288" t="s">
        <v>19</v>
      </c>
      <c r="F288">
        <v>18</v>
      </c>
      <c r="G288">
        <v>1</v>
      </c>
      <c r="J288">
        <v>2019</v>
      </c>
      <c r="K288">
        <v>43612</v>
      </c>
      <c r="L288" t="s">
        <v>448</v>
      </c>
      <c r="M288">
        <v>147</v>
      </c>
      <c r="N288">
        <v>1642</v>
      </c>
      <c r="O288">
        <v>3</v>
      </c>
      <c r="P288">
        <v>-2</v>
      </c>
      <c r="Q288">
        <v>0.21</v>
      </c>
      <c r="R288">
        <v>27.6</v>
      </c>
      <c r="S288">
        <v>35.700000000000003</v>
      </c>
      <c r="T288">
        <v>36.9</v>
      </c>
      <c r="U288">
        <v>36</v>
      </c>
      <c r="V288" s="41">
        <v>35.822492093077891</v>
      </c>
      <c r="W288">
        <v>1</v>
      </c>
      <c r="X288">
        <v>0.29000000000000004</v>
      </c>
      <c r="Y288">
        <v>4.7319827152733787</v>
      </c>
      <c r="Z288">
        <v>99.99999996389208</v>
      </c>
    </row>
    <row r="289" spans="1:26" x14ac:dyDescent="0.25">
      <c r="A289">
        <v>334</v>
      </c>
      <c r="B289" t="s">
        <v>57</v>
      </c>
      <c r="C289" t="s">
        <v>380</v>
      </c>
      <c r="D289" t="s">
        <v>18</v>
      </c>
      <c r="E289" t="s">
        <v>19</v>
      </c>
      <c r="F289">
        <v>27</v>
      </c>
      <c r="G289">
        <v>0</v>
      </c>
      <c r="J289">
        <v>2019</v>
      </c>
      <c r="K289">
        <v>43612</v>
      </c>
      <c r="L289" t="s">
        <v>448</v>
      </c>
      <c r="M289">
        <v>147</v>
      </c>
      <c r="N289">
        <v>1503</v>
      </c>
      <c r="O289">
        <v>3</v>
      </c>
      <c r="P289">
        <v>-2</v>
      </c>
      <c r="Q289">
        <v>0.01</v>
      </c>
      <c r="R289">
        <v>27</v>
      </c>
      <c r="S289">
        <v>35.5</v>
      </c>
      <c r="T289">
        <v>30.2</v>
      </c>
      <c r="U289">
        <v>36</v>
      </c>
      <c r="V289" s="41">
        <v>35.879873463323975</v>
      </c>
      <c r="W289">
        <v>0.7</v>
      </c>
      <c r="X289">
        <v>0.38</v>
      </c>
      <c r="Y289">
        <v>4.7138500780879857</v>
      </c>
      <c r="Z289">
        <v>99.99999995157394</v>
      </c>
    </row>
    <row r="290" spans="1:26" x14ac:dyDescent="0.25">
      <c r="A290">
        <v>38</v>
      </c>
      <c r="B290" t="s">
        <v>57</v>
      </c>
      <c r="C290" t="s">
        <v>84</v>
      </c>
      <c r="D290" t="s">
        <v>18</v>
      </c>
      <c r="E290" t="s">
        <v>19</v>
      </c>
      <c r="F290">
        <v>19</v>
      </c>
      <c r="G290">
        <v>1</v>
      </c>
      <c r="J290">
        <v>2019</v>
      </c>
      <c r="K290">
        <v>43608</v>
      </c>
      <c r="L290" t="s">
        <v>449</v>
      </c>
      <c r="M290">
        <v>143</v>
      </c>
      <c r="N290">
        <v>1553</v>
      </c>
      <c r="O290">
        <v>4</v>
      </c>
      <c r="P290">
        <v>-2</v>
      </c>
      <c r="Q290">
        <v>0</v>
      </c>
      <c r="R290">
        <v>28.4</v>
      </c>
      <c r="S290">
        <v>36.200000000000003</v>
      </c>
      <c r="T290">
        <v>37.299999999999997</v>
      </c>
      <c r="U290">
        <v>35.9</v>
      </c>
      <c r="V290" s="41">
        <v>35.9</v>
      </c>
      <c r="W290">
        <v>1.2</v>
      </c>
      <c r="X290">
        <v>0.28999999999999998</v>
      </c>
      <c r="Y290">
        <v>4.7063264111194156</v>
      </c>
      <c r="Z290">
        <v>99.999999945351448</v>
      </c>
    </row>
    <row r="291" spans="1:26" x14ac:dyDescent="0.25">
      <c r="A291">
        <v>233</v>
      </c>
      <c r="B291" t="s">
        <v>57</v>
      </c>
      <c r="C291" t="s">
        <v>279</v>
      </c>
      <c r="D291" t="s">
        <v>18</v>
      </c>
      <c r="E291" t="s">
        <v>19</v>
      </c>
      <c r="F291">
        <v>20</v>
      </c>
      <c r="G291">
        <v>0</v>
      </c>
      <c r="J291">
        <v>2019</v>
      </c>
      <c r="K291">
        <v>43609</v>
      </c>
      <c r="L291" t="s">
        <v>454</v>
      </c>
      <c r="M291">
        <v>144</v>
      </c>
      <c r="N291">
        <v>1144</v>
      </c>
      <c r="O291">
        <v>3</v>
      </c>
      <c r="P291">
        <v>-2</v>
      </c>
      <c r="Q291">
        <v>0.01</v>
      </c>
      <c r="R291">
        <v>27.1</v>
      </c>
      <c r="S291">
        <v>35.6</v>
      </c>
      <c r="T291">
        <v>31.4</v>
      </c>
      <c r="U291">
        <v>36</v>
      </c>
      <c r="V291" s="41">
        <v>35.903898770659183</v>
      </c>
      <c r="W291">
        <v>2</v>
      </c>
      <c r="X291">
        <v>0.38</v>
      </c>
      <c r="Y291">
        <v>2.6792974328287018</v>
      </c>
      <c r="Z291">
        <v>96.468376388198351</v>
      </c>
    </row>
    <row r="292" spans="1:26" x14ac:dyDescent="0.25">
      <c r="A292">
        <v>67</v>
      </c>
      <c r="B292" t="s">
        <v>57</v>
      </c>
      <c r="C292" t="s">
        <v>113</v>
      </c>
      <c r="D292" t="s">
        <v>18</v>
      </c>
      <c r="E292" t="s">
        <v>19</v>
      </c>
      <c r="F292">
        <v>18</v>
      </c>
      <c r="G292">
        <v>1</v>
      </c>
      <c r="J292">
        <v>2019</v>
      </c>
      <c r="K292">
        <v>43612</v>
      </c>
      <c r="L292" t="s">
        <v>448</v>
      </c>
      <c r="M292">
        <v>147</v>
      </c>
      <c r="N292">
        <v>1645</v>
      </c>
      <c r="O292">
        <v>3</v>
      </c>
      <c r="P292">
        <v>-2</v>
      </c>
      <c r="Q292">
        <v>0.32</v>
      </c>
      <c r="R292">
        <v>28.7</v>
      </c>
      <c r="S292">
        <v>35.799999999999997</v>
      </c>
      <c r="T292">
        <v>39.799999999999997</v>
      </c>
      <c r="U292">
        <v>36.1</v>
      </c>
      <c r="V292" s="41">
        <v>35.907571052090887</v>
      </c>
      <c r="W292">
        <v>1</v>
      </c>
      <c r="X292">
        <v>0.2</v>
      </c>
      <c r="Y292">
        <v>2.7950303185535539</v>
      </c>
      <c r="Z292">
        <v>97.762742053808211</v>
      </c>
    </row>
    <row r="293" spans="1:26" x14ac:dyDescent="0.25">
      <c r="A293">
        <v>297</v>
      </c>
      <c r="B293" t="s">
        <v>57</v>
      </c>
      <c r="C293" t="s">
        <v>343</v>
      </c>
      <c r="D293" t="s">
        <v>18</v>
      </c>
      <c r="E293" t="s">
        <v>19</v>
      </c>
      <c r="F293">
        <v>30</v>
      </c>
      <c r="G293">
        <v>0</v>
      </c>
      <c r="J293">
        <v>2019</v>
      </c>
      <c r="K293">
        <v>43605</v>
      </c>
      <c r="L293" t="s">
        <v>453</v>
      </c>
      <c r="M293">
        <v>140</v>
      </c>
      <c r="N293">
        <v>1155</v>
      </c>
      <c r="O293">
        <v>2</v>
      </c>
      <c r="P293">
        <v>-1</v>
      </c>
      <c r="Q293">
        <v>0.01</v>
      </c>
      <c r="R293">
        <v>28</v>
      </c>
      <c r="S293">
        <v>35.299999999999997</v>
      </c>
      <c r="T293">
        <v>30.4</v>
      </c>
      <c r="U293">
        <v>36.1</v>
      </c>
      <c r="V293" s="41">
        <v>35.907797541318367</v>
      </c>
      <c r="W293">
        <v>2</v>
      </c>
      <c r="X293">
        <v>0.38</v>
      </c>
      <c r="Y293">
        <v>3.0955408969458871</v>
      </c>
      <c r="Z293">
        <v>99.458227954528866</v>
      </c>
    </row>
    <row r="294" spans="1:26" x14ac:dyDescent="0.25">
      <c r="A294">
        <v>340</v>
      </c>
      <c r="B294" t="s">
        <v>57</v>
      </c>
      <c r="C294" t="s">
        <v>386</v>
      </c>
      <c r="D294" t="s">
        <v>18</v>
      </c>
      <c r="E294" t="s">
        <v>19</v>
      </c>
      <c r="F294">
        <v>20</v>
      </c>
      <c r="G294">
        <v>0</v>
      </c>
      <c r="J294">
        <v>2019</v>
      </c>
      <c r="K294">
        <v>43612</v>
      </c>
      <c r="L294" t="s">
        <v>448</v>
      </c>
      <c r="M294">
        <v>147</v>
      </c>
      <c r="N294">
        <v>1520</v>
      </c>
      <c r="O294">
        <v>3</v>
      </c>
      <c r="P294">
        <v>-2</v>
      </c>
      <c r="Q294">
        <v>0.06</v>
      </c>
      <c r="R294">
        <v>27.3</v>
      </c>
      <c r="S294">
        <v>35.799999999999997</v>
      </c>
      <c r="T294">
        <v>26.7</v>
      </c>
      <c r="U294">
        <v>36</v>
      </c>
      <c r="V294" s="41">
        <v>35.912701665379252</v>
      </c>
      <c r="W294">
        <v>1</v>
      </c>
      <c r="X294">
        <v>0.2</v>
      </c>
      <c r="Y294">
        <v>2.675667658712126</v>
      </c>
      <c r="Z294">
        <v>96.420090421341015</v>
      </c>
    </row>
    <row r="295" spans="1:26" x14ac:dyDescent="0.25">
      <c r="A295">
        <v>276</v>
      </c>
      <c r="B295" t="s">
        <v>57</v>
      </c>
      <c r="C295" t="s">
        <v>322</v>
      </c>
      <c r="D295" t="s">
        <v>18</v>
      </c>
      <c r="E295" t="s">
        <v>19</v>
      </c>
      <c r="F295">
        <v>24</v>
      </c>
      <c r="G295">
        <v>0</v>
      </c>
      <c r="J295">
        <v>2019</v>
      </c>
      <c r="K295">
        <v>43603</v>
      </c>
      <c r="L295" t="s">
        <v>458</v>
      </c>
      <c r="M295">
        <v>138</v>
      </c>
      <c r="N295">
        <v>1151</v>
      </c>
      <c r="O295">
        <v>2</v>
      </c>
      <c r="P295">
        <v>-1</v>
      </c>
      <c r="Q295">
        <v>0.01</v>
      </c>
      <c r="R295">
        <v>26.7</v>
      </c>
      <c r="S295">
        <v>36.200000000000003</v>
      </c>
      <c r="T295">
        <v>22.5</v>
      </c>
      <c r="U295">
        <v>35.9</v>
      </c>
      <c r="V295" s="41">
        <v>35.972075922005608</v>
      </c>
      <c r="W295">
        <v>1</v>
      </c>
      <c r="X295">
        <v>0.38</v>
      </c>
      <c r="Y295">
        <v>2.931404747790785</v>
      </c>
      <c r="Z295">
        <v>98.771845658737377</v>
      </c>
    </row>
    <row r="296" spans="1:26" x14ac:dyDescent="0.25">
      <c r="A296">
        <v>336</v>
      </c>
      <c r="B296" t="s">
        <v>57</v>
      </c>
      <c r="C296" t="s">
        <v>382</v>
      </c>
      <c r="D296" t="s">
        <v>18</v>
      </c>
      <c r="E296" t="s">
        <v>19</v>
      </c>
      <c r="F296">
        <v>25</v>
      </c>
      <c r="G296">
        <v>0</v>
      </c>
      <c r="J296">
        <v>2019</v>
      </c>
      <c r="K296">
        <v>43612</v>
      </c>
      <c r="L296" t="s">
        <v>448</v>
      </c>
      <c r="M296">
        <v>147</v>
      </c>
      <c r="N296">
        <v>1503</v>
      </c>
      <c r="O296">
        <v>3</v>
      </c>
      <c r="P296">
        <v>-2</v>
      </c>
      <c r="Q296">
        <v>0.03</v>
      </c>
      <c r="R296">
        <v>28</v>
      </c>
      <c r="S296">
        <v>35.6</v>
      </c>
      <c r="T296">
        <v>37.6</v>
      </c>
      <c r="U296">
        <v>36.200000000000003</v>
      </c>
      <c r="V296" s="41">
        <v>35.987666379281286</v>
      </c>
      <c r="W296">
        <v>0.7</v>
      </c>
      <c r="X296">
        <v>0.38</v>
      </c>
      <c r="Y296">
        <v>2.6669024456366301</v>
      </c>
      <c r="Z296">
        <v>96.301415073415058</v>
      </c>
    </row>
    <row r="297" spans="1:26" x14ac:dyDescent="0.25">
      <c r="A297">
        <v>69</v>
      </c>
      <c r="B297" t="s">
        <v>57</v>
      </c>
      <c r="C297" t="s">
        <v>115</v>
      </c>
      <c r="D297" t="s">
        <v>18</v>
      </c>
      <c r="E297" t="s">
        <v>19</v>
      </c>
      <c r="F297">
        <v>20</v>
      </c>
      <c r="G297">
        <v>1</v>
      </c>
      <c r="J297">
        <v>2019</v>
      </c>
      <c r="K297">
        <v>43612</v>
      </c>
      <c r="L297" t="s">
        <v>448</v>
      </c>
      <c r="M297">
        <v>147</v>
      </c>
      <c r="N297">
        <v>1611</v>
      </c>
      <c r="O297">
        <v>3</v>
      </c>
      <c r="P297">
        <v>-2</v>
      </c>
      <c r="Q297">
        <v>0.03</v>
      </c>
      <c r="R297">
        <v>27.5</v>
      </c>
      <c r="S297">
        <v>35.799999999999997</v>
      </c>
      <c r="T297">
        <v>30</v>
      </c>
      <c r="U297">
        <v>36.1</v>
      </c>
      <c r="V297" s="41">
        <v>35.99383318964064</v>
      </c>
      <c r="W297">
        <v>1</v>
      </c>
      <c r="X297">
        <v>0.28999999999999998</v>
      </c>
      <c r="Y297">
        <v>2.342916286455583</v>
      </c>
      <c r="Z297">
        <v>89.541197972285886</v>
      </c>
    </row>
    <row r="298" spans="1:26" x14ac:dyDescent="0.25">
      <c r="A298">
        <v>300</v>
      </c>
      <c r="B298" t="s">
        <v>57</v>
      </c>
      <c r="C298" t="s">
        <v>346</v>
      </c>
      <c r="D298" t="s">
        <v>18</v>
      </c>
      <c r="E298" t="s">
        <v>19</v>
      </c>
      <c r="F298">
        <v>28</v>
      </c>
      <c r="G298">
        <v>0</v>
      </c>
      <c r="J298">
        <v>2019</v>
      </c>
      <c r="K298">
        <v>43605</v>
      </c>
      <c r="L298" t="s">
        <v>453</v>
      </c>
      <c r="M298">
        <v>140</v>
      </c>
      <c r="N298">
        <v>1205</v>
      </c>
      <c r="O298">
        <v>4</v>
      </c>
      <c r="P298">
        <v>-1</v>
      </c>
      <c r="Q298">
        <v>0</v>
      </c>
      <c r="R298">
        <v>27.2</v>
      </c>
      <c r="S298">
        <v>35.200000000000003</v>
      </c>
      <c r="T298">
        <v>34.799999999999997</v>
      </c>
      <c r="U298">
        <v>36</v>
      </c>
      <c r="V298" s="41">
        <v>36</v>
      </c>
      <c r="W298">
        <v>1</v>
      </c>
      <c r="X298">
        <v>0.38</v>
      </c>
      <c r="Y298">
        <v>0.36866420237244851</v>
      </c>
      <c r="Z298">
        <v>7.8293265622547494</v>
      </c>
    </row>
    <row r="299" spans="1:26" x14ac:dyDescent="0.25">
      <c r="A299">
        <v>370</v>
      </c>
      <c r="B299" t="s">
        <v>57</v>
      </c>
      <c r="C299" t="s">
        <v>416</v>
      </c>
      <c r="D299" t="s">
        <v>18</v>
      </c>
      <c r="E299" t="s">
        <v>19</v>
      </c>
      <c r="F299">
        <v>20</v>
      </c>
      <c r="G299">
        <v>1</v>
      </c>
      <c r="J299">
        <v>2019</v>
      </c>
      <c r="K299">
        <v>43603</v>
      </c>
      <c r="L299" t="s">
        <v>458</v>
      </c>
      <c r="M299">
        <v>138</v>
      </c>
      <c r="N299">
        <v>1632</v>
      </c>
      <c r="O299">
        <v>3</v>
      </c>
      <c r="P299">
        <v>-2</v>
      </c>
      <c r="Q299">
        <v>0</v>
      </c>
      <c r="R299">
        <v>27.4</v>
      </c>
      <c r="S299">
        <v>37</v>
      </c>
      <c r="T299">
        <v>29.1</v>
      </c>
      <c r="U299">
        <v>36</v>
      </c>
      <c r="V299" s="41">
        <v>36</v>
      </c>
      <c r="W299">
        <v>1</v>
      </c>
      <c r="X299">
        <v>0.2</v>
      </c>
      <c r="Y299">
        <v>3.052955080058414</v>
      </c>
      <c r="Z299">
        <v>99.322874133796063</v>
      </c>
    </row>
    <row r="300" spans="1:26" x14ac:dyDescent="0.25">
      <c r="A300">
        <v>191</v>
      </c>
      <c r="B300" t="s">
        <v>57</v>
      </c>
      <c r="C300" t="s">
        <v>237</v>
      </c>
      <c r="D300" t="s">
        <v>18</v>
      </c>
      <c r="E300" t="s">
        <v>19</v>
      </c>
      <c r="F300">
        <v>18</v>
      </c>
      <c r="G300">
        <v>0</v>
      </c>
      <c r="J300">
        <v>2019</v>
      </c>
      <c r="K300">
        <v>43609</v>
      </c>
      <c r="L300" t="s">
        <v>454</v>
      </c>
      <c r="M300">
        <v>144</v>
      </c>
      <c r="N300">
        <v>1129</v>
      </c>
      <c r="O300">
        <v>3</v>
      </c>
      <c r="P300">
        <v>-2</v>
      </c>
      <c r="Q300">
        <v>0.01</v>
      </c>
      <c r="R300">
        <v>27.5</v>
      </c>
      <c r="S300">
        <v>35.700000000000003</v>
      </c>
      <c r="T300">
        <v>33.5</v>
      </c>
      <c r="U300">
        <v>36.1</v>
      </c>
      <c r="V300" s="41">
        <v>36.003898770659184</v>
      </c>
      <c r="W300">
        <v>1</v>
      </c>
      <c r="X300">
        <v>0.2</v>
      </c>
      <c r="Y300">
        <v>3.5510904365697722</v>
      </c>
      <c r="Z300">
        <v>99.970571055065676</v>
      </c>
    </row>
    <row r="301" spans="1:26" x14ac:dyDescent="0.25">
      <c r="A301">
        <v>271</v>
      </c>
      <c r="B301" t="s">
        <v>57</v>
      </c>
      <c r="C301" t="s">
        <v>317</v>
      </c>
      <c r="D301" t="s">
        <v>18</v>
      </c>
      <c r="E301" t="s">
        <v>19</v>
      </c>
      <c r="F301">
        <v>23</v>
      </c>
      <c r="G301">
        <v>0</v>
      </c>
      <c r="J301">
        <v>2019</v>
      </c>
      <c r="K301">
        <v>43603</v>
      </c>
      <c r="L301" t="s">
        <v>458</v>
      </c>
      <c r="M301">
        <v>138</v>
      </c>
      <c r="N301">
        <v>1042</v>
      </c>
      <c r="O301">
        <v>2</v>
      </c>
      <c r="P301">
        <v>-2</v>
      </c>
      <c r="Q301">
        <v>0.3</v>
      </c>
      <c r="R301">
        <v>26.7</v>
      </c>
      <c r="S301">
        <v>36.200000000000003</v>
      </c>
      <c r="T301">
        <v>22.2</v>
      </c>
      <c r="U301">
        <v>35.700000000000003</v>
      </c>
      <c r="V301" s="41">
        <v>36.016987298107786</v>
      </c>
      <c r="W301">
        <v>2</v>
      </c>
      <c r="X301">
        <v>0.38</v>
      </c>
      <c r="Y301">
        <v>3.342175545849781</v>
      </c>
      <c r="Z301">
        <v>99.873016759566809</v>
      </c>
    </row>
    <row r="302" spans="1:26" x14ac:dyDescent="0.25">
      <c r="A302">
        <v>338</v>
      </c>
      <c r="B302" t="s">
        <v>57</v>
      </c>
      <c r="C302" t="s">
        <v>384</v>
      </c>
      <c r="D302" t="s">
        <v>18</v>
      </c>
      <c r="E302" t="s">
        <v>19</v>
      </c>
      <c r="F302">
        <v>21</v>
      </c>
      <c r="G302">
        <v>0</v>
      </c>
      <c r="J302">
        <v>2019</v>
      </c>
      <c r="K302">
        <v>43612</v>
      </c>
      <c r="L302" t="s">
        <v>448</v>
      </c>
      <c r="M302">
        <v>147</v>
      </c>
      <c r="N302">
        <v>1513</v>
      </c>
      <c r="O302">
        <v>4</v>
      </c>
      <c r="P302">
        <v>-2</v>
      </c>
      <c r="Q302">
        <v>0.04</v>
      </c>
      <c r="R302">
        <v>27.5</v>
      </c>
      <c r="S302">
        <v>35.9</v>
      </c>
      <c r="T302">
        <v>36.299999999999997</v>
      </c>
      <c r="U302">
        <v>36.1</v>
      </c>
      <c r="V302" s="41">
        <v>36.022514822655438</v>
      </c>
      <c r="W302">
        <v>2</v>
      </c>
      <c r="X302">
        <v>0.38</v>
      </c>
      <c r="Y302">
        <v>3.5144648184790181</v>
      </c>
      <c r="Z302">
        <v>99.961334130564097</v>
      </c>
    </row>
    <row r="303" spans="1:26" x14ac:dyDescent="0.25">
      <c r="A303">
        <v>6</v>
      </c>
      <c r="B303" t="s">
        <v>57</v>
      </c>
      <c r="C303" t="s">
        <v>48</v>
      </c>
      <c r="D303" t="s">
        <v>18</v>
      </c>
      <c r="E303" t="s">
        <v>19</v>
      </c>
      <c r="F303">
        <v>19</v>
      </c>
      <c r="G303">
        <v>0</v>
      </c>
      <c r="J303">
        <v>2019</v>
      </c>
      <c r="K303">
        <v>43612</v>
      </c>
      <c r="L303" t="s">
        <v>448</v>
      </c>
      <c r="M303">
        <v>147</v>
      </c>
      <c r="N303">
        <v>1653</v>
      </c>
      <c r="O303">
        <v>3</v>
      </c>
      <c r="P303">
        <v>-2</v>
      </c>
      <c r="Q303">
        <v>7.0000000000000007E-2</v>
      </c>
      <c r="R303">
        <v>26.8</v>
      </c>
      <c r="S303">
        <v>35.4</v>
      </c>
      <c r="T303">
        <v>29.7</v>
      </c>
      <c r="U303">
        <v>36.6</v>
      </c>
      <c r="V303" s="41">
        <v>36.0533598938637</v>
      </c>
      <c r="W303">
        <v>2</v>
      </c>
      <c r="X303">
        <v>0.64</v>
      </c>
      <c r="Y303">
        <v>2.8868116175301139</v>
      </c>
      <c r="Z303">
        <v>98.494235047827914</v>
      </c>
    </row>
    <row r="304" spans="1:26" x14ac:dyDescent="0.25">
      <c r="A304">
        <v>39</v>
      </c>
      <c r="B304" t="s">
        <v>57</v>
      </c>
      <c r="C304" t="s">
        <v>85</v>
      </c>
      <c r="D304" t="s">
        <v>18</v>
      </c>
      <c r="E304" t="s">
        <v>19</v>
      </c>
      <c r="F304">
        <v>25</v>
      </c>
      <c r="G304">
        <v>1</v>
      </c>
      <c r="J304">
        <v>2019</v>
      </c>
      <c r="K304">
        <v>43608</v>
      </c>
      <c r="L304" t="s">
        <v>449</v>
      </c>
      <c r="M304">
        <v>143</v>
      </c>
      <c r="N304">
        <v>1553</v>
      </c>
      <c r="O304">
        <v>3</v>
      </c>
      <c r="P304">
        <v>-2</v>
      </c>
      <c r="Q304">
        <v>0.02</v>
      </c>
      <c r="R304">
        <v>28.9</v>
      </c>
      <c r="S304">
        <v>36.1</v>
      </c>
      <c r="T304">
        <v>39.299999999999997</v>
      </c>
      <c r="U304">
        <v>36.1</v>
      </c>
      <c r="V304" s="41">
        <v>36.1</v>
      </c>
      <c r="W304">
        <v>1</v>
      </c>
      <c r="X304">
        <v>0.2</v>
      </c>
      <c r="Y304">
        <v>3.0702874873471568</v>
      </c>
      <c r="Z304">
        <v>99.381053800502315</v>
      </c>
    </row>
    <row r="305" spans="1:27" x14ac:dyDescent="0.25">
      <c r="A305">
        <v>235</v>
      </c>
      <c r="B305" t="s">
        <v>57</v>
      </c>
      <c r="C305" t="s">
        <v>281</v>
      </c>
      <c r="D305" t="s">
        <v>18</v>
      </c>
      <c r="E305" t="s">
        <v>19</v>
      </c>
      <c r="F305">
        <v>18</v>
      </c>
      <c r="G305">
        <v>1</v>
      </c>
      <c r="J305">
        <v>2019</v>
      </c>
      <c r="K305">
        <v>43609</v>
      </c>
      <c r="L305" t="s">
        <v>454</v>
      </c>
      <c r="M305">
        <v>144</v>
      </c>
      <c r="N305">
        <v>1156</v>
      </c>
      <c r="O305">
        <v>0</v>
      </c>
      <c r="P305">
        <v>-2</v>
      </c>
      <c r="Q305">
        <v>0</v>
      </c>
      <c r="R305">
        <v>27.8</v>
      </c>
      <c r="S305">
        <v>36</v>
      </c>
      <c r="T305">
        <v>33.299999999999997</v>
      </c>
      <c r="U305">
        <v>36.1</v>
      </c>
      <c r="V305" s="41">
        <v>36.1</v>
      </c>
      <c r="W305">
        <v>2</v>
      </c>
      <c r="X305">
        <v>0.67</v>
      </c>
      <c r="Y305">
        <v>2.956285412166296</v>
      </c>
      <c r="Z305">
        <v>98.907512270658657</v>
      </c>
      <c r="AA305" t="s">
        <v>438</v>
      </c>
    </row>
    <row r="306" spans="1:27" x14ac:dyDescent="0.25">
      <c r="A306">
        <v>236</v>
      </c>
      <c r="B306" t="s">
        <v>57</v>
      </c>
      <c r="C306" t="s">
        <v>282</v>
      </c>
      <c r="D306" t="s">
        <v>18</v>
      </c>
      <c r="E306" t="s">
        <v>19</v>
      </c>
      <c r="F306">
        <v>23</v>
      </c>
      <c r="G306">
        <v>0</v>
      </c>
      <c r="J306">
        <v>2019</v>
      </c>
      <c r="K306">
        <v>43609</v>
      </c>
      <c r="L306" t="s">
        <v>454</v>
      </c>
      <c r="M306">
        <v>144</v>
      </c>
      <c r="N306">
        <v>1159</v>
      </c>
      <c r="O306">
        <v>3</v>
      </c>
      <c r="P306">
        <v>-2</v>
      </c>
      <c r="Q306">
        <v>0</v>
      </c>
      <c r="R306">
        <v>28.1</v>
      </c>
      <c r="S306">
        <v>36.1</v>
      </c>
      <c r="T306">
        <v>34.4</v>
      </c>
      <c r="U306">
        <v>36.200000000000003</v>
      </c>
      <c r="V306" s="41">
        <v>36.200000000000003</v>
      </c>
      <c r="W306">
        <v>1.2</v>
      </c>
      <c r="X306">
        <v>0.53</v>
      </c>
      <c r="Y306">
        <v>3.2629091066368781</v>
      </c>
      <c r="Z306">
        <v>99.791251124681708</v>
      </c>
    </row>
    <row r="307" spans="1:27" x14ac:dyDescent="0.25">
      <c r="A307">
        <v>30</v>
      </c>
      <c r="B307" t="s">
        <v>57</v>
      </c>
      <c r="C307" t="s">
        <v>76</v>
      </c>
      <c r="D307" t="s">
        <v>18</v>
      </c>
      <c r="E307" t="s">
        <v>19</v>
      </c>
      <c r="F307">
        <v>24</v>
      </c>
      <c r="G307">
        <v>1</v>
      </c>
      <c r="J307">
        <v>2019</v>
      </c>
      <c r="K307">
        <v>43607</v>
      </c>
      <c r="L307" t="s">
        <v>451</v>
      </c>
      <c r="M307">
        <v>142</v>
      </c>
      <c r="N307">
        <v>1537</v>
      </c>
      <c r="O307">
        <v>3</v>
      </c>
      <c r="P307">
        <v>-2</v>
      </c>
      <c r="Q307">
        <v>0.03</v>
      </c>
      <c r="R307">
        <v>28.7</v>
      </c>
      <c r="S307">
        <v>36.299999999999997</v>
      </c>
      <c r="T307">
        <v>39.5</v>
      </c>
      <c r="U307">
        <v>36.200000000000003</v>
      </c>
      <c r="V307" s="41">
        <v>36.23538893678645</v>
      </c>
      <c r="W307">
        <v>1.2</v>
      </c>
      <c r="X307">
        <v>0.42000000000000004</v>
      </c>
      <c r="Y307">
        <v>3.7800710411079228</v>
      </c>
      <c r="Z307">
        <v>99.995508764379707</v>
      </c>
      <c r="AA307" t="s">
        <v>425</v>
      </c>
    </row>
    <row r="308" spans="1:27" x14ac:dyDescent="0.25">
      <c r="A308">
        <v>305</v>
      </c>
      <c r="B308" t="s">
        <v>57</v>
      </c>
      <c r="C308" t="s">
        <v>351</v>
      </c>
      <c r="D308" t="s">
        <v>18</v>
      </c>
      <c r="E308" t="s">
        <v>19</v>
      </c>
      <c r="F308">
        <v>23</v>
      </c>
      <c r="G308">
        <v>0</v>
      </c>
      <c r="J308">
        <v>2019</v>
      </c>
      <c r="K308">
        <v>43605</v>
      </c>
      <c r="L308" t="s">
        <v>453</v>
      </c>
      <c r="M308">
        <v>140</v>
      </c>
      <c r="N308">
        <v>1235</v>
      </c>
      <c r="O308">
        <v>4</v>
      </c>
      <c r="P308">
        <v>-1</v>
      </c>
      <c r="Q308">
        <v>0</v>
      </c>
      <c r="R308">
        <v>26.6</v>
      </c>
      <c r="S308">
        <v>36.299999999999997</v>
      </c>
      <c r="T308">
        <v>22.8</v>
      </c>
      <c r="U308">
        <v>36.299999999999997</v>
      </c>
      <c r="V308" s="41">
        <v>36.299999999999997</v>
      </c>
      <c r="W308">
        <v>1</v>
      </c>
      <c r="X308">
        <v>0.12</v>
      </c>
      <c r="Y308">
        <v>3.8466849938254071</v>
      </c>
      <c r="Z308">
        <v>99.997550339481592</v>
      </c>
    </row>
    <row r="309" spans="1:27" x14ac:dyDescent="0.25">
      <c r="A309">
        <v>37</v>
      </c>
      <c r="B309" t="s">
        <v>57</v>
      </c>
      <c r="C309" t="s">
        <v>83</v>
      </c>
      <c r="D309" t="s">
        <v>18</v>
      </c>
      <c r="E309" t="s">
        <v>19</v>
      </c>
      <c r="F309">
        <v>29</v>
      </c>
      <c r="G309">
        <v>0</v>
      </c>
      <c r="J309">
        <v>2019</v>
      </c>
      <c r="K309">
        <v>43608</v>
      </c>
      <c r="L309" t="s">
        <v>449</v>
      </c>
      <c r="M309">
        <v>143</v>
      </c>
      <c r="N309">
        <v>1549</v>
      </c>
      <c r="O309">
        <v>3</v>
      </c>
      <c r="P309">
        <v>-2</v>
      </c>
      <c r="Q309">
        <v>0.01</v>
      </c>
      <c r="R309">
        <v>28.6</v>
      </c>
      <c r="S309">
        <v>36.700000000000003</v>
      </c>
      <c r="T309">
        <v>35.4</v>
      </c>
      <c r="U309">
        <v>36.200000000000003</v>
      </c>
      <c r="V309" s="41">
        <v>36.320126536676021</v>
      </c>
      <c r="W309">
        <v>1.2</v>
      </c>
      <c r="X309">
        <v>0.28999999999999998</v>
      </c>
      <c r="Y309">
        <v>3.2006406317812228</v>
      </c>
      <c r="Z309">
        <v>99.697902131950556</v>
      </c>
    </row>
    <row r="310" spans="1:27" x14ac:dyDescent="0.25">
      <c r="A310">
        <v>306</v>
      </c>
      <c r="B310" t="s">
        <v>57</v>
      </c>
      <c r="C310" t="s">
        <v>352</v>
      </c>
      <c r="D310" t="s">
        <v>18</v>
      </c>
      <c r="E310" t="s">
        <v>19</v>
      </c>
      <c r="F310">
        <v>22</v>
      </c>
      <c r="G310">
        <v>0</v>
      </c>
      <c r="J310">
        <v>2019</v>
      </c>
      <c r="K310">
        <v>43605</v>
      </c>
      <c r="L310" t="s">
        <v>453</v>
      </c>
      <c r="M310">
        <v>140</v>
      </c>
      <c r="N310">
        <v>1240</v>
      </c>
      <c r="O310">
        <v>3</v>
      </c>
      <c r="P310">
        <v>-1</v>
      </c>
      <c r="Q310">
        <v>1.2E-2</v>
      </c>
      <c r="R310">
        <v>27</v>
      </c>
      <c r="S310">
        <v>36.4</v>
      </c>
      <c r="T310">
        <v>24.2</v>
      </c>
      <c r="U310">
        <v>36.299999999999997</v>
      </c>
      <c r="V310" s="41">
        <v>36.325728427444744</v>
      </c>
      <c r="W310">
        <v>1</v>
      </c>
      <c r="X310">
        <v>0.1</v>
      </c>
      <c r="Y310">
        <v>3.0700502948143948</v>
      </c>
      <c r="Z310">
        <v>99.380287082503614</v>
      </c>
    </row>
    <row r="311" spans="1:27" x14ac:dyDescent="0.25">
      <c r="A311">
        <v>70</v>
      </c>
      <c r="B311" t="s">
        <v>57</v>
      </c>
      <c r="C311" t="s">
        <v>116</v>
      </c>
      <c r="D311" t="s">
        <v>18</v>
      </c>
      <c r="E311" t="s">
        <v>19</v>
      </c>
      <c r="F311">
        <v>18</v>
      </c>
      <c r="G311">
        <v>1</v>
      </c>
      <c r="J311">
        <v>2019</v>
      </c>
      <c r="K311">
        <v>43612</v>
      </c>
      <c r="L311" t="s">
        <v>448</v>
      </c>
      <c r="M311">
        <v>147</v>
      </c>
      <c r="N311">
        <v>1614</v>
      </c>
      <c r="O311">
        <v>3</v>
      </c>
      <c r="P311">
        <v>-2</v>
      </c>
      <c r="Q311">
        <v>0.05</v>
      </c>
      <c r="R311">
        <v>27</v>
      </c>
      <c r="S311">
        <v>36</v>
      </c>
      <c r="T311">
        <v>28.1</v>
      </c>
      <c r="U311">
        <v>36.6</v>
      </c>
      <c r="V311" s="41">
        <v>36.351471862576147</v>
      </c>
      <c r="W311">
        <v>1</v>
      </c>
      <c r="X311">
        <v>0.28999999999999998</v>
      </c>
      <c r="Y311">
        <v>2.995619778474321</v>
      </c>
      <c r="Z311">
        <v>99.096612289490864</v>
      </c>
    </row>
    <row r="312" spans="1:27" x14ac:dyDescent="0.25">
      <c r="A312">
        <v>273</v>
      </c>
      <c r="B312" t="s">
        <v>57</v>
      </c>
      <c r="C312" t="s">
        <v>319</v>
      </c>
      <c r="D312" t="s">
        <v>18</v>
      </c>
      <c r="E312" t="s">
        <v>19</v>
      </c>
      <c r="F312">
        <v>24</v>
      </c>
      <c r="G312">
        <v>0</v>
      </c>
      <c r="J312">
        <v>2019</v>
      </c>
      <c r="K312">
        <v>43603</v>
      </c>
      <c r="L312" t="s">
        <v>458</v>
      </c>
      <c r="M312">
        <v>138</v>
      </c>
      <c r="N312">
        <v>1204</v>
      </c>
      <c r="O312">
        <v>2</v>
      </c>
      <c r="P312">
        <v>-1</v>
      </c>
      <c r="Q312">
        <v>0.2</v>
      </c>
      <c r="R312">
        <v>26.2</v>
      </c>
      <c r="S312">
        <v>36.200000000000003</v>
      </c>
      <c r="T312">
        <v>15.5</v>
      </c>
      <c r="U312">
        <v>36.6</v>
      </c>
      <c r="V312" s="41">
        <v>36.365685424949241</v>
      </c>
      <c r="W312">
        <v>2</v>
      </c>
      <c r="X312">
        <v>0.38</v>
      </c>
      <c r="Y312">
        <v>3.679421793544535</v>
      </c>
      <c r="Z312">
        <v>99.989342686861733</v>
      </c>
    </row>
    <row r="313" spans="1:27" x14ac:dyDescent="0.25">
      <c r="A313">
        <v>323</v>
      </c>
      <c r="B313" t="s">
        <v>57</v>
      </c>
      <c r="C313" t="s">
        <v>369</v>
      </c>
      <c r="D313" t="s">
        <v>18</v>
      </c>
      <c r="E313" t="s">
        <v>19</v>
      </c>
      <c r="F313">
        <v>30</v>
      </c>
      <c r="G313">
        <v>0</v>
      </c>
      <c r="J313">
        <v>2019</v>
      </c>
      <c r="K313">
        <v>43602</v>
      </c>
      <c r="L313" t="s">
        <v>459</v>
      </c>
      <c r="M313">
        <v>137</v>
      </c>
      <c r="N313">
        <v>1137</v>
      </c>
      <c r="O313">
        <v>2</v>
      </c>
      <c r="P313">
        <v>-1</v>
      </c>
      <c r="Q313">
        <v>0.4</v>
      </c>
      <c r="R313">
        <v>27</v>
      </c>
      <c r="S313">
        <v>36.299999999999997</v>
      </c>
      <c r="T313">
        <v>20.100000000000001</v>
      </c>
      <c r="U313">
        <v>36.5</v>
      </c>
      <c r="V313" s="41">
        <v>36.366666666666667</v>
      </c>
      <c r="W313">
        <v>1</v>
      </c>
      <c r="X313">
        <v>0.18000000000000002</v>
      </c>
      <c r="Y313">
        <v>4.0183268169697408</v>
      </c>
      <c r="Z313">
        <v>99.999550160440407</v>
      </c>
    </row>
    <row r="314" spans="1:27" x14ac:dyDescent="0.25">
      <c r="A314">
        <v>234</v>
      </c>
      <c r="B314" t="s">
        <v>57</v>
      </c>
      <c r="C314" t="s">
        <v>280</v>
      </c>
      <c r="D314" t="s">
        <v>18</v>
      </c>
      <c r="E314" t="s">
        <v>19</v>
      </c>
      <c r="F314">
        <v>20</v>
      </c>
      <c r="G314">
        <v>1</v>
      </c>
      <c r="J314">
        <v>2019</v>
      </c>
      <c r="K314">
        <v>43609</v>
      </c>
      <c r="L314" t="s">
        <v>454</v>
      </c>
      <c r="M314">
        <v>144</v>
      </c>
      <c r="N314">
        <v>1153</v>
      </c>
      <c r="O314">
        <v>3</v>
      </c>
      <c r="P314">
        <v>-2</v>
      </c>
      <c r="Q314">
        <v>0</v>
      </c>
      <c r="R314">
        <v>27.8</v>
      </c>
      <c r="S314">
        <v>36</v>
      </c>
      <c r="T314">
        <v>34.1</v>
      </c>
      <c r="U314">
        <v>36.4</v>
      </c>
      <c r="V314" s="41">
        <v>36.4</v>
      </c>
      <c r="W314">
        <v>2</v>
      </c>
      <c r="X314">
        <v>0.38</v>
      </c>
      <c r="Y314">
        <v>3.864317852873119</v>
      </c>
      <c r="Z314">
        <v>99.997923291454299</v>
      </c>
    </row>
    <row r="315" spans="1:27" x14ac:dyDescent="0.25">
      <c r="A315">
        <v>272</v>
      </c>
      <c r="B315" t="s">
        <v>57</v>
      </c>
      <c r="C315" t="s">
        <v>318</v>
      </c>
      <c r="D315" t="s">
        <v>18</v>
      </c>
      <c r="E315" t="s">
        <v>19</v>
      </c>
      <c r="F315">
        <v>19</v>
      </c>
      <c r="G315">
        <v>0</v>
      </c>
      <c r="J315">
        <v>2019</v>
      </c>
      <c r="K315">
        <v>43603</v>
      </c>
      <c r="L315" t="s">
        <v>458</v>
      </c>
      <c r="M315">
        <v>138</v>
      </c>
      <c r="N315">
        <v>1218</v>
      </c>
      <c r="O315">
        <v>3</v>
      </c>
      <c r="P315">
        <v>-1</v>
      </c>
      <c r="Q315">
        <v>0.1</v>
      </c>
      <c r="R315">
        <v>26.6</v>
      </c>
      <c r="S315">
        <v>36.299999999999997</v>
      </c>
      <c r="T315">
        <v>23.4</v>
      </c>
      <c r="U315">
        <v>36.5</v>
      </c>
      <c r="V315" s="41">
        <v>36.4</v>
      </c>
      <c r="W315">
        <v>2</v>
      </c>
      <c r="X315">
        <v>0.12000000000000001</v>
      </c>
      <c r="Y315">
        <v>3.7731495289475161</v>
      </c>
      <c r="Z315">
        <v>99.995224382800686</v>
      </c>
    </row>
    <row r="316" spans="1:27" x14ac:dyDescent="0.25">
      <c r="A316">
        <v>33</v>
      </c>
      <c r="B316" t="s">
        <v>57</v>
      </c>
      <c r="C316" t="s">
        <v>79</v>
      </c>
      <c r="D316" t="s">
        <v>18</v>
      </c>
      <c r="E316" t="s">
        <v>19</v>
      </c>
      <c r="F316">
        <v>18</v>
      </c>
      <c r="G316">
        <v>1</v>
      </c>
      <c r="J316">
        <v>2019</v>
      </c>
      <c r="K316">
        <v>43607</v>
      </c>
      <c r="L316" t="s">
        <v>451</v>
      </c>
      <c r="M316">
        <v>142</v>
      </c>
      <c r="N316">
        <v>1522</v>
      </c>
      <c r="O316">
        <v>3</v>
      </c>
      <c r="P316">
        <v>-2</v>
      </c>
      <c r="Q316">
        <v>0.04</v>
      </c>
      <c r="R316">
        <v>26.9</v>
      </c>
      <c r="S316">
        <v>36.299999999999997</v>
      </c>
      <c r="T316">
        <v>26.1</v>
      </c>
      <c r="U316">
        <v>36.5</v>
      </c>
      <c r="V316" s="41">
        <v>36.422514822655437</v>
      </c>
      <c r="W316">
        <v>3</v>
      </c>
      <c r="X316">
        <v>0.47000000000000008</v>
      </c>
      <c r="Y316">
        <v>3.8254498925629319</v>
      </c>
      <c r="Z316">
        <v>99.997019112070973</v>
      </c>
    </row>
    <row r="317" spans="1:27" x14ac:dyDescent="0.25">
      <c r="A317">
        <v>335</v>
      </c>
      <c r="B317" t="s">
        <v>57</v>
      </c>
      <c r="C317" t="s">
        <v>381</v>
      </c>
      <c r="D317" t="s">
        <v>18</v>
      </c>
      <c r="E317" t="s">
        <v>19</v>
      </c>
      <c r="F317">
        <v>20</v>
      </c>
      <c r="G317">
        <v>1</v>
      </c>
      <c r="J317">
        <v>2019</v>
      </c>
      <c r="K317">
        <v>43612</v>
      </c>
      <c r="L317" t="s">
        <v>448</v>
      </c>
      <c r="M317">
        <v>147</v>
      </c>
      <c r="N317">
        <v>1509</v>
      </c>
      <c r="O317">
        <v>4</v>
      </c>
      <c r="P317">
        <v>-2</v>
      </c>
      <c r="Q317">
        <v>0.04</v>
      </c>
      <c r="R317">
        <v>28.4</v>
      </c>
      <c r="S317">
        <v>36</v>
      </c>
      <c r="T317">
        <v>39.4</v>
      </c>
      <c r="U317">
        <v>36.700000000000003</v>
      </c>
      <c r="V317" s="41">
        <v>36.428801879294042</v>
      </c>
      <c r="W317">
        <v>0.7</v>
      </c>
      <c r="X317">
        <v>0.36</v>
      </c>
      <c r="Y317">
        <v>4.2630431517255971</v>
      </c>
      <c r="Z317">
        <v>99.999971916813266</v>
      </c>
    </row>
    <row r="318" spans="1:27" x14ac:dyDescent="0.25">
      <c r="A318">
        <v>238</v>
      </c>
      <c r="B318" t="s">
        <v>57</v>
      </c>
      <c r="C318" t="s">
        <v>284</v>
      </c>
      <c r="D318" t="s">
        <v>18</v>
      </c>
      <c r="E318" t="s">
        <v>19</v>
      </c>
      <c r="F318">
        <v>22</v>
      </c>
      <c r="G318">
        <v>1</v>
      </c>
      <c r="J318">
        <v>2019</v>
      </c>
      <c r="K318">
        <v>43609</v>
      </c>
      <c r="L318" t="s">
        <v>454</v>
      </c>
      <c r="M318">
        <v>144</v>
      </c>
      <c r="N318">
        <v>1205</v>
      </c>
      <c r="O318">
        <v>3</v>
      </c>
      <c r="P318">
        <v>-2</v>
      </c>
      <c r="Q318">
        <v>0.01</v>
      </c>
      <c r="R318">
        <v>28.1</v>
      </c>
      <c r="S318">
        <v>36.299999999999997</v>
      </c>
      <c r="T318">
        <v>37</v>
      </c>
      <c r="U318">
        <v>36.5</v>
      </c>
      <c r="V318" s="41">
        <v>36.451949385329591</v>
      </c>
      <c r="W318">
        <v>0.7</v>
      </c>
      <c r="X318">
        <v>0.67</v>
      </c>
      <c r="Y318">
        <v>4.3964331823848326</v>
      </c>
      <c r="Z318">
        <v>99.999994890941366</v>
      </c>
      <c r="AA318" t="s">
        <v>438</v>
      </c>
    </row>
    <row r="319" spans="1:27" x14ac:dyDescent="0.25">
      <c r="A319">
        <v>31</v>
      </c>
      <c r="B319" t="s">
        <v>57</v>
      </c>
      <c r="C319" t="s">
        <v>77</v>
      </c>
      <c r="D319" t="s">
        <v>18</v>
      </c>
      <c r="E319" t="s">
        <v>19</v>
      </c>
      <c r="F319">
        <v>20</v>
      </c>
      <c r="G319">
        <v>1</v>
      </c>
      <c r="J319">
        <v>2019</v>
      </c>
      <c r="K319">
        <v>43607</v>
      </c>
      <c r="L319" t="s">
        <v>451</v>
      </c>
      <c r="M319">
        <v>142</v>
      </c>
      <c r="N319">
        <v>1533</v>
      </c>
      <c r="O319">
        <v>3</v>
      </c>
      <c r="P319">
        <v>-2</v>
      </c>
      <c r="Q319">
        <v>0.02</v>
      </c>
      <c r="R319">
        <v>28.5</v>
      </c>
      <c r="S319">
        <v>36.5</v>
      </c>
      <c r="T319">
        <v>33.4</v>
      </c>
      <c r="U319">
        <v>36.5</v>
      </c>
      <c r="V319" s="41">
        <v>36.5</v>
      </c>
      <c r="W319">
        <v>2</v>
      </c>
      <c r="X319">
        <v>0.88000000000000012</v>
      </c>
      <c r="Y319">
        <v>4.0624247241027653</v>
      </c>
      <c r="Z319">
        <v>99.999718218711124</v>
      </c>
    </row>
    <row r="320" spans="1:27" x14ac:dyDescent="0.25">
      <c r="A320">
        <v>281</v>
      </c>
      <c r="B320" t="s">
        <v>57</v>
      </c>
      <c r="C320" t="s">
        <v>327</v>
      </c>
      <c r="D320" t="s">
        <v>18</v>
      </c>
      <c r="E320" t="s">
        <v>19</v>
      </c>
      <c r="F320">
        <v>20</v>
      </c>
      <c r="G320">
        <v>0</v>
      </c>
      <c r="J320">
        <v>2019</v>
      </c>
      <c r="K320">
        <v>43603</v>
      </c>
      <c r="L320" t="s">
        <v>458</v>
      </c>
      <c r="M320">
        <v>138</v>
      </c>
      <c r="N320">
        <v>1301</v>
      </c>
      <c r="O320">
        <v>3</v>
      </c>
      <c r="P320">
        <v>-1</v>
      </c>
      <c r="Q320">
        <v>0</v>
      </c>
      <c r="R320">
        <v>26.7</v>
      </c>
      <c r="S320">
        <v>36.6</v>
      </c>
      <c r="T320">
        <v>24</v>
      </c>
      <c r="U320">
        <v>36.5</v>
      </c>
      <c r="V320" s="41">
        <v>36.5</v>
      </c>
      <c r="W320">
        <v>1</v>
      </c>
      <c r="X320">
        <v>0.12</v>
      </c>
      <c r="Y320">
        <v>3.9733490953828472</v>
      </c>
      <c r="Z320">
        <v>99.999285132480907</v>
      </c>
    </row>
    <row r="321" spans="1:26" x14ac:dyDescent="0.25">
      <c r="A321">
        <v>32</v>
      </c>
      <c r="B321" t="s">
        <v>57</v>
      </c>
      <c r="C321" t="s">
        <v>78</v>
      </c>
      <c r="D321" t="s">
        <v>18</v>
      </c>
      <c r="E321" t="s">
        <v>19</v>
      </c>
      <c r="F321">
        <v>25</v>
      </c>
      <c r="G321">
        <v>1</v>
      </c>
      <c r="J321">
        <v>2019</v>
      </c>
      <c r="K321">
        <v>43607</v>
      </c>
      <c r="L321" t="s">
        <v>451</v>
      </c>
      <c r="M321">
        <v>142</v>
      </c>
      <c r="N321">
        <v>1525</v>
      </c>
      <c r="O321">
        <v>3</v>
      </c>
      <c r="P321">
        <v>-2</v>
      </c>
      <c r="Q321">
        <v>0.04</v>
      </c>
      <c r="R321">
        <v>26.8</v>
      </c>
      <c r="S321">
        <v>36.4</v>
      </c>
      <c r="T321">
        <v>23.4</v>
      </c>
      <c r="U321">
        <v>36.6</v>
      </c>
      <c r="V321" s="41">
        <v>36.522514822655438</v>
      </c>
      <c r="W321">
        <v>0.7</v>
      </c>
      <c r="X321">
        <v>0.46000000000000008</v>
      </c>
      <c r="Y321">
        <v>4.0077833734069763</v>
      </c>
      <c r="Z321">
        <v>99.999497939299317</v>
      </c>
    </row>
    <row r="322" spans="1:26" x14ac:dyDescent="0.25">
      <c r="A322">
        <v>237</v>
      </c>
      <c r="B322" t="s">
        <v>57</v>
      </c>
      <c r="C322" t="s">
        <v>283</v>
      </c>
      <c r="D322" t="s">
        <v>18</v>
      </c>
      <c r="E322" t="s">
        <v>19</v>
      </c>
      <c r="F322">
        <v>18</v>
      </c>
      <c r="G322">
        <v>1</v>
      </c>
      <c r="J322">
        <v>2019</v>
      </c>
      <c r="K322">
        <v>43609</v>
      </c>
      <c r="L322" t="s">
        <v>454</v>
      </c>
      <c r="M322">
        <v>144</v>
      </c>
      <c r="N322">
        <v>1201</v>
      </c>
      <c r="O322">
        <v>3</v>
      </c>
      <c r="P322">
        <v>-2</v>
      </c>
      <c r="Q322">
        <v>0.01</v>
      </c>
      <c r="R322">
        <v>28.8</v>
      </c>
      <c r="S322">
        <v>36.299999999999997</v>
      </c>
      <c r="T322">
        <v>38.9</v>
      </c>
      <c r="U322">
        <v>36.6</v>
      </c>
      <c r="V322" s="41">
        <v>36.527924077994385</v>
      </c>
      <c r="W322">
        <v>2</v>
      </c>
      <c r="X322">
        <v>0.38</v>
      </c>
      <c r="Y322">
        <v>4.1528751263294206</v>
      </c>
      <c r="Z322">
        <v>99.999896628531076</v>
      </c>
    </row>
    <row r="323" spans="1:26" x14ac:dyDescent="0.25">
      <c r="A323">
        <v>308</v>
      </c>
      <c r="B323" t="s">
        <v>57</v>
      </c>
      <c r="C323" t="s">
        <v>354</v>
      </c>
      <c r="D323" t="s">
        <v>18</v>
      </c>
      <c r="E323" t="s">
        <v>19</v>
      </c>
      <c r="F323">
        <v>27</v>
      </c>
      <c r="G323">
        <v>1</v>
      </c>
      <c r="J323">
        <v>2019</v>
      </c>
      <c r="K323">
        <v>43602</v>
      </c>
      <c r="L323" t="s">
        <v>459</v>
      </c>
      <c r="M323">
        <v>137</v>
      </c>
      <c r="N323">
        <v>1256</v>
      </c>
      <c r="O323">
        <v>2</v>
      </c>
      <c r="P323">
        <v>-1</v>
      </c>
      <c r="Q323">
        <v>0.1</v>
      </c>
      <c r="R323">
        <v>26.4</v>
      </c>
      <c r="S323">
        <v>36.5</v>
      </c>
      <c r="T323">
        <v>18.5</v>
      </c>
      <c r="U323">
        <v>36.6</v>
      </c>
      <c r="V323" s="41">
        <v>36.549999999999997</v>
      </c>
      <c r="W323">
        <v>2</v>
      </c>
      <c r="X323">
        <v>0.53</v>
      </c>
      <c r="Y323">
        <v>3.1028812579244298</v>
      </c>
      <c r="Z323">
        <v>99.479065349826485</v>
      </c>
    </row>
    <row r="324" spans="1:26" x14ac:dyDescent="0.25">
      <c r="A324">
        <v>279</v>
      </c>
      <c r="B324" t="s">
        <v>57</v>
      </c>
      <c r="C324" t="s">
        <v>325</v>
      </c>
      <c r="D324" t="s">
        <v>18</v>
      </c>
      <c r="E324" t="s">
        <v>19</v>
      </c>
      <c r="F324">
        <v>28</v>
      </c>
      <c r="G324">
        <v>0</v>
      </c>
      <c r="J324">
        <v>2019</v>
      </c>
      <c r="K324">
        <v>43603</v>
      </c>
      <c r="L324" t="s">
        <v>458</v>
      </c>
      <c r="M324">
        <v>138</v>
      </c>
      <c r="N324">
        <v>1320</v>
      </c>
      <c r="O324">
        <v>3</v>
      </c>
      <c r="P324">
        <v>-1</v>
      </c>
      <c r="Q324">
        <v>0.01</v>
      </c>
      <c r="R324">
        <v>23</v>
      </c>
      <c r="S324">
        <v>36.700000000000003</v>
      </c>
      <c r="T324">
        <v>24</v>
      </c>
      <c r="U324">
        <v>36.6</v>
      </c>
      <c r="V324" s="41">
        <v>36.624025307335209</v>
      </c>
      <c r="W324">
        <v>1</v>
      </c>
      <c r="X324">
        <v>0.12</v>
      </c>
      <c r="Y324">
        <v>2.8605347340737342</v>
      </c>
      <c r="Z324">
        <v>98.308113942844543</v>
      </c>
    </row>
    <row r="325" spans="1:26" x14ac:dyDescent="0.25">
      <c r="A325">
        <v>311</v>
      </c>
      <c r="B325" t="s">
        <v>57</v>
      </c>
      <c r="C325" t="s">
        <v>357</v>
      </c>
      <c r="D325" t="s">
        <v>18</v>
      </c>
      <c r="E325" t="s">
        <v>19</v>
      </c>
      <c r="F325">
        <v>21</v>
      </c>
      <c r="G325">
        <v>0</v>
      </c>
      <c r="J325">
        <v>2019</v>
      </c>
      <c r="K325">
        <v>43603</v>
      </c>
      <c r="L325" t="s">
        <v>458</v>
      </c>
      <c r="M325">
        <v>138</v>
      </c>
      <c r="N325">
        <v>1037</v>
      </c>
      <c r="O325">
        <v>2</v>
      </c>
      <c r="P325">
        <v>-1</v>
      </c>
      <c r="Q325">
        <v>0.1</v>
      </c>
      <c r="R325">
        <v>27.6</v>
      </c>
      <c r="S325">
        <v>36.5</v>
      </c>
      <c r="T325">
        <v>33.200000000000003</v>
      </c>
      <c r="U325">
        <v>36.799999999999997</v>
      </c>
      <c r="V325" s="41">
        <v>36.65</v>
      </c>
      <c r="W325">
        <v>0.7</v>
      </c>
      <c r="X325">
        <v>0.38</v>
      </c>
      <c r="Y325">
        <v>4.1996203365996969</v>
      </c>
      <c r="Z325">
        <v>99.999939865619424</v>
      </c>
    </row>
    <row r="326" spans="1:26" x14ac:dyDescent="0.25">
      <c r="A326">
        <v>274</v>
      </c>
      <c r="B326" t="s">
        <v>57</v>
      </c>
      <c r="C326" t="s">
        <v>320</v>
      </c>
      <c r="D326" t="s">
        <v>18</v>
      </c>
      <c r="E326" t="s">
        <v>19</v>
      </c>
      <c r="F326">
        <v>19</v>
      </c>
      <c r="G326">
        <v>0</v>
      </c>
      <c r="J326">
        <v>2019</v>
      </c>
      <c r="K326">
        <v>43603</v>
      </c>
      <c r="L326" t="s">
        <v>458</v>
      </c>
      <c r="M326">
        <v>138</v>
      </c>
      <c r="N326">
        <v>1200</v>
      </c>
      <c r="O326">
        <v>2</v>
      </c>
      <c r="P326">
        <v>-1</v>
      </c>
      <c r="Q326">
        <v>0.1</v>
      </c>
      <c r="R326">
        <v>26.4</v>
      </c>
      <c r="S326">
        <v>36.6</v>
      </c>
      <c r="T326">
        <v>15.2</v>
      </c>
      <c r="U326">
        <v>36.700000000000003</v>
      </c>
      <c r="V326" s="41">
        <v>36.650000000000006</v>
      </c>
      <c r="W326">
        <v>0.7</v>
      </c>
      <c r="X326">
        <v>0.36</v>
      </c>
      <c r="Y326">
        <v>4.2267755250387067</v>
      </c>
      <c r="Z326">
        <v>99.999956431486495</v>
      </c>
    </row>
    <row r="327" spans="1:26" x14ac:dyDescent="0.25">
      <c r="A327">
        <v>318</v>
      </c>
      <c r="B327" t="s">
        <v>57</v>
      </c>
      <c r="C327" t="s">
        <v>364</v>
      </c>
      <c r="D327" t="s">
        <v>18</v>
      </c>
      <c r="E327" t="s">
        <v>19</v>
      </c>
      <c r="F327">
        <v>18</v>
      </c>
      <c r="G327">
        <v>1</v>
      </c>
      <c r="J327">
        <v>2019</v>
      </c>
      <c r="K327">
        <v>43603</v>
      </c>
      <c r="L327" t="s">
        <v>458</v>
      </c>
      <c r="M327">
        <v>138</v>
      </c>
      <c r="N327">
        <v>1100</v>
      </c>
      <c r="O327">
        <v>2</v>
      </c>
      <c r="P327">
        <v>-1</v>
      </c>
      <c r="Q327">
        <v>0.1</v>
      </c>
      <c r="R327">
        <v>28.6</v>
      </c>
      <c r="S327">
        <v>36.700000000000003</v>
      </c>
      <c r="T327">
        <v>33.700000000000003</v>
      </c>
      <c r="U327">
        <v>36.6</v>
      </c>
      <c r="V327" s="41">
        <v>36.650000000000006</v>
      </c>
      <c r="W327">
        <v>1</v>
      </c>
      <c r="X327">
        <v>0.38</v>
      </c>
      <c r="Y327">
        <v>2.9650893184625779</v>
      </c>
      <c r="Z327">
        <v>98.952450242986572</v>
      </c>
    </row>
    <row r="328" spans="1:26" x14ac:dyDescent="0.25">
      <c r="A328">
        <v>24</v>
      </c>
      <c r="B328" t="s">
        <v>57</v>
      </c>
      <c r="C328" t="s">
        <v>70</v>
      </c>
      <c r="D328" t="s">
        <v>18</v>
      </c>
      <c r="E328" t="s">
        <v>19</v>
      </c>
      <c r="F328">
        <v>18</v>
      </c>
      <c r="G328">
        <v>1</v>
      </c>
      <c r="J328">
        <v>2019</v>
      </c>
      <c r="K328">
        <v>43607</v>
      </c>
      <c r="L328" t="s">
        <v>451</v>
      </c>
      <c r="M328">
        <v>142</v>
      </c>
      <c r="N328">
        <v>1506</v>
      </c>
      <c r="O328">
        <v>0</v>
      </c>
      <c r="P328">
        <v>0</v>
      </c>
      <c r="Q328">
        <v>0.03</v>
      </c>
      <c r="R328">
        <v>27.1</v>
      </c>
      <c r="S328">
        <v>36.4</v>
      </c>
      <c r="T328">
        <v>26.3</v>
      </c>
      <c r="U328">
        <v>36.799999999999997</v>
      </c>
      <c r="V328" s="41">
        <v>36.658444252854189</v>
      </c>
      <c r="W328">
        <v>0.7</v>
      </c>
      <c r="X328">
        <v>0.28999999999999998</v>
      </c>
      <c r="Y328">
        <v>3.1693507481787511</v>
      </c>
      <c r="Z328">
        <v>99.63867631479593</v>
      </c>
    </row>
    <row r="329" spans="1:26" x14ac:dyDescent="0.25">
      <c r="A329">
        <v>72</v>
      </c>
      <c r="B329" t="s">
        <v>57</v>
      </c>
      <c r="C329" t="s">
        <v>118</v>
      </c>
      <c r="D329" t="s">
        <v>18</v>
      </c>
      <c r="E329" t="s">
        <v>19</v>
      </c>
      <c r="F329">
        <v>33</v>
      </c>
      <c r="G329">
        <v>1</v>
      </c>
      <c r="J329">
        <v>2019</v>
      </c>
      <c r="K329">
        <v>43612</v>
      </c>
      <c r="L329" t="s">
        <v>448</v>
      </c>
      <c r="M329">
        <v>147</v>
      </c>
      <c r="N329">
        <v>1620</v>
      </c>
      <c r="O329">
        <v>3</v>
      </c>
      <c r="P329">
        <v>-2</v>
      </c>
      <c r="Q329">
        <v>0.03</v>
      </c>
      <c r="R329">
        <v>27.5</v>
      </c>
      <c r="S329">
        <v>36.4</v>
      </c>
      <c r="T329">
        <v>28.7</v>
      </c>
      <c r="U329">
        <v>36.799999999999997</v>
      </c>
      <c r="V329" s="41">
        <v>36.658444252854189</v>
      </c>
      <c r="W329">
        <v>1</v>
      </c>
      <c r="X329">
        <v>0.2</v>
      </c>
      <c r="Y329">
        <v>2.9805463891972468</v>
      </c>
      <c r="Z329">
        <v>99.027648569435001</v>
      </c>
    </row>
    <row r="330" spans="1:26" x14ac:dyDescent="0.25">
      <c r="A330">
        <v>23</v>
      </c>
      <c r="B330" t="s">
        <v>57</v>
      </c>
      <c r="C330" t="s">
        <v>69</v>
      </c>
      <c r="D330" t="s">
        <v>18</v>
      </c>
      <c r="E330" t="s">
        <v>19</v>
      </c>
      <c r="F330">
        <v>26</v>
      </c>
      <c r="G330">
        <v>1</v>
      </c>
      <c r="J330">
        <v>2019</v>
      </c>
      <c r="K330">
        <v>43607</v>
      </c>
      <c r="L330" t="s">
        <v>451</v>
      </c>
      <c r="M330">
        <v>142</v>
      </c>
      <c r="N330">
        <v>1508</v>
      </c>
      <c r="O330">
        <v>4</v>
      </c>
      <c r="P330">
        <v>-2</v>
      </c>
      <c r="Q330">
        <v>0.03</v>
      </c>
      <c r="R330">
        <v>26.7</v>
      </c>
      <c r="S330">
        <v>36.5</v>
      </c>
      <c r="T330">
        <v>24</v>
      </c>
      <c r="U330">
        <v>36.799999999999997</v>
      </c>
      <c r="V330" s="41">
        <v>36.693833189640642</v>
      </c>
      <c r="W330">
        <v>0.7</v>
      </c>
      <c r="X330">
        <v>0.28999999999999998</v>
      </c>
      <c r="Y330">
        <v>2.9085124608218731</v>
      </c>
      <c r="Z330">
        <v>98.635097301620874</v>
      </c>
    </row>
    <row r="331" spans="1:26" x14ac:dyDescent="0.25">
      <c r="A331">
        <v>275</v>
      </c>
      <c r="B331" t="s">
        <v>57</v>
      </c>
      <c r="C331" t="s">
        <v>321</v>
      </c>
      <c r="D331" t="s">
        <v>18</v>
      </c>
      <c r="E331" t="s">
        <v>19</v>
      </c>
      <c r="F331">
        <v>23</v>
      </c>
      <c r="G331">
        <v>0</v>
      </c>
      <c r="J331">
        <v>2019</v>
      </c>
      <c r="K331">
        <v>43603</v>
      </c>
      <c r="L331" t="s">
        <v>458</v>
      </c>
      <c r="M331">
        <v>138</v>
      </c>
      <c r="N331">
        <v>1755</v>
      </c>
      <c r="O331">
        <v>3</v>
      </c>
      <c r="P331">
        <v>-1</v>
      </c>
      <c r="Q331">
        <v>0.1</v>
      </c>
      <c r="R331">
        <v>26.5</v>
      </c>
      <c r="S331">
        <v>36.700000000000003</v>
      </c>
      <c r="T331">
        <v>16.5</v>
      </c>
      <c r="U331">
        <v>36.700000000000003</v>
      </c>
      <c r="V331" s="41">
        <v>36.700000000000003</v>
      </c>
      <c r="W331">
        <v>2</v>
      </c>
      <c r="X331">
        <v>0.38</v>
      </c>
      <c r="Y331">
        <v>3.3149537120774411</v>
      </c>
      <c r="Z331">
        <v>99.848862886600443</v>
      </c>
    </row>
    <row r="332" spans="1:26" x14ac:dyDescent="0.25">
      <c r="A332">
        <v>277</v>
      </c>
      <c r="B332" t="s">
        <v>57</v>
      </c>
      <c r="C332" t="s">
        <v>323</v>
      </c>
      <c r="D332" t="s">
        <v>18</v>
      </c>
      <c r="E332" t="s">
        <v>19</v>
      </c>
      <c r="F332">
        <v>20</v>
      </c>
      <c r="G332">
        <v>0</v>
      </c>
      <c r="J332">
        <v>2019</v>
      </c>
      <c r="K332">
        <v>43603</v>
      </c>
      <c r="L332" t="s">
        <v>458</v>
      </c>
      <c r="M332">
        <v>138</v>
      </c>
      <c r="N332">
        <v>1329</v>
      </c>
      <c r="O332">
        <v>3</v>
      </c>
      <c r="P332">
        <v>-1</v>
      </c>
      <c r="Q332">
        <v>0</v>
      </c>
      <c r="R332">
        <v>27</v>
      </c>
      <c r="S332">
        <v>36.6</v>
      </c>
      <c r="T332">
        <v>24</v>
      </c>
      <c r="U332">
        <v>36.700000000000003</v>
      </c>
      <c r="V332" s="41">
        <v>36.700000000000003</v>
      </c>
      <c r="W332">
        <v>1</v>
      </c>
      <c r="X332">
        <v>0.27999999999999997</v>
      </c>
      <c r="Y332">
        <v>1.989884984639662</v>
      </c>
      <c r="Z332">
        <v>76.302683941460216</v>
      </c>
    </row>
    <row r="333" spans="1:26" x14ac:dyDescent="0.25">
      <c r="A333">
        <v>312</v>
      </c>
      <c r="B333" t="s">
        <v>57</v>
      </c>
      <c r="C333" t="s">
        <v>358</v>
      </c>
      <c r="D333" t="s">
        <v>18</v>
      </c>
      <c r="E333" t="s">
        <v>19</v>
      </c>
      <c r="F333">
        <v>27</v>
      </c>
      <c r="G333">
        <v>0</v>
      </c>
      <c r="J333">
        <v>2019</v>
      </c>
      <c r="K333">
        <v>43603</v>
      </c>
      <c r="L333" t="s">
        <v>458</v>
      </c>
      <c r="M333">
        <v>138</v>
      </c>
      <c r="N333">
        <v>1042</v>
      </c>
      <c r="O333">
        <v>3</v>
      </c>
      <c r="P333">
        <v>-1</v>
      </c>
      <c r="Q333">
        <v>0</v>
      </c>
      <c r="R333">
        <v>27.6</v>
      </c>
      <c r="S333">
        <v>36.6</v>
      </c>
      <c r="T333">
        <v>32.1</v>
      </c>
      <c r="U333">
        <v>36.700000000000003</v>
      </c>
      <c r="V333" s="41">
        <v>36.700000000000003</v>
      </c>
      <c r="W333">
        <v>1</v>
      </c>
      <c r="X333">
        <v>0.38</v>
      </c>
      <c r="Y333">
        <v>2.036239582815941</v>
      </c>
      <c r="Z333">
        <v>78.37238414931285</v>
      </c>
    </row>
    <row r="334" spans="1:26" x14ac:dyDescent="0.25">
      <c r="A334">
        <v>71</v>
      </c>
      <c r="B334" t="s">
        <v>57</v>
      </c>
      <c r="C334" t="s">
        <v>117</v>
      </c>
      <c r="D334" t="s">
        <v>18</v>
      </c>
      <c r="E334" t="s">
        <v>19</v>
      </c>
      <c r="F334">
        <v>23</v>
      </c>
      <c r="G334">
        <v>1</v>
      </c>
      <c r="J334">
        <v>2019</v>
      </c>
      <c r="K334">
        <v>43612</v>
      </c>
      <c r="L334" t="s">
        <v>448</v>
      </c>
      <c r="M334">
        <v>147</v>
      </c>
      <c r="N334">
        <v>1617</v>
      </c>
      <c r="O334">
        <v>0</v>
      </c>
      <c r="P334">
        <v>0</v>
      </c>
      <c r="Q334">
        <v>0.04</v>
      </c>
      <c r="R334">
        <v>28.5</v>
      </c>
      <c r="S334">
        <v>36.4</v>
      </c>
      <c r="T334">
        <v>27.9</v>
      </c>
      <c r="U334">
        <v>36.9</v>
      </c>
      <c r="V334" s="41">
        <v>36.706287056638601</v>
      </c>
      <c r="W334">
        <v>1</v>
      </c>
      <c r="X334">
        <v>0.28999999999999998</v>
      </c>
      <c r="Y334">
        <v>0.2688132792048622</v>
      </c>
      <c r="Z334">
        <v>6.5004866504184662</v>
      </c>
    </row>
    <row r="335" spans="1:26" x14ac:dyDescent="0.25">
      <c r="A335">
        <v>26</v>
      </c>
      <c r="B335" t="s">
        <v>57</v>
      </c>
      <c r="C335" t="s">
        <v>72</v>
      </c>
      <c r="D335" t="s">
        <v>18</v>
      </c>
      <c r="E335" t="s">
        <v>19</v>
      </c>
      <c r="F335">
        <v>21</v>
      </c>
      <c r="G335">
        <v>1</v>
      </c>
      <c r="J335">
        <v>2019</v>
      </c>
      <c r="K335">
        <v>43607</v>
      </c>
      <c r="L335" t="s">
        <v>451</v>
      </c>
      <c r="M335">
        <v>142</v>
      </c>
      <c r="N335">
        <v>1445</v>
      </c>
      <c r="O335">
        <v>3</v>
      </c>
      <c r="P335">
        <v>-2</v>
      </c>
      <c r="Q335">
        <v>0.02</v>
      </c>
      <c r="R335">
        <v>27.3</v>
      </c>
      <c r="S335">
        <v>36.5</v>
      </c>
      <c r="T335">
        <v>27.6</v>
      </c>
      <c r="U335">
        <v>36.799999999999997</v>
      </c>
      <c r="V335" s="41">
        <v>36.707294901687519</v>
      </c>
      <c r="W335">
        <v>1</v>
      </c>
      <c r="X335">
        <v>0.28999999999999998</v>
      </c>
      <c r="Y335">
        <v>2.1232588409003932</v>
      </c>
      <c r="Z335">
        <v>82.005498806107795</v>
      </c>
    </row>
    <row r="336" spans="1:26" x14ac:dyDescent="0.25">
      <c r="A336">
        <v>27</v>
      </c>
      <c r="B336" t="s">
        <v>57</v>
      </c>
      <c r="C336" t="s">
        <v>73</v>
      </c>
      <c r="D336" t="s">
        <v>18</v>
      </c>
      <c r="E336" t="s">
        <v>19</v>
      </c>
      <c r="F336">
        <v>21</v>
      </c>
      <c r="G336">
        <v>1</v>
      </c>
      <c r="J336">
        <v>2019</v>
      </c>
      <c r="K336">
        <v>43607</v>
      </c>
      <c r="L336" t="s">
        <v>451</v>
      </c>
      <c r="M336">
        <v>142</v>
      </c>
      <c r="N336">
        <v>1500</v>
      </c>
      <c r="O336">
        <v>3</v>
      </c>
      <c r="P336">
        <v>-2</v>
      </c>
      <c r="Q336">
        <v>0.02</v>
      </c>
      <c r="R336">
        <v>26.9</v>
      </c>
      <c r="S336">
        <v>36.5</v>
      </c>
      <c r="T336">
        <v>24.5</v>
      </c>
      <c r="U336">
        <v>36.799999999999997</v>
      </c>
      <c r="V336" s="41">
        <v>36.707294901687519</v>
      </c>
      <c r="W336">
        <v>2</v>
      </c>
      <c r="X336">
        <v>0.28999999999999998</v>
      </c>
      <c r="Y336">
        <v>3.3396185209562068</v>
      </c>
      <c r="Z336">
        <v>99.870902685754245</v>
      </c>
    </row>
    <row r="337" spans="1:26" x14ac:dyDescent="0.25">
      <c r="A337">
        <v>25</v>
      </c>
      <c r="B337" t="s">
        <v>57</v>
      </c>
      <c r="C337" t="s">
        <v>71</v>
      </c>
      <c r="D337" t="s">
        <v>18</v>
      </c>
      <c r="E337" t="s">
        <v>19</v>
      </c>
      <c r="F337">
        <v>20</v>
      </c>
      <c r="G337">
        <v>1</v>
      </c>
      <c r="J337">
        <v>2019</v>
      </c>
      <c r="K337">
        <v>43607</v>
      </c>
      <c r="L337" t="s">
        <v>451</v>
      </c>
      <c r="M337">
        <v>142</v>
      </c>
      <c r="N337">
        <v>1500</v>
      </c>
      <c r="O337">
        <v>3</v>
      </c>
      <c r="P337">
        <v>-2</v>
      </c>
      <c r="Q337">
        <v>0.03</v>
      </c>
      <c r="R337">
        <v>26.6</v>
      </c>
      <c r="S337">
        <v>36.5</v>
      </c>
      <c r="T337">
        <v>24.4</v>
      </c>
      <c r="U337">
        <v>36.9</v>
      </c>
      <c r="V337" s="41">
        <v>36.75844425285419</v>
      </c>
      <c r="W337">
        <v>0.7</v>
      </c>
      <c r="X337">
        <v>0.28999999999999998</v>
      </c>
      <c r="Y337">
        <v>3.906499181263313</v>
      </c>
      <c r="Z337">
        <v>99.998612485305486</v>
      </c>
    </row>
    <row r="338" spans="1:26" x14ac:dyDescent="0.25">
      <c r="A338">
        <v>337</v>
      </c>
      <c r="B338" t="s">
        <v>57</v>
      </c>
      <c r="C338" t="s">
        <v>383</v>
      </c>
      <c r="D338" t="s">
        <v>18</v>
      </c>
      <c r="E338" t="s">
        <v>19</v>
      </c>
      <c r="F338">
        <v>27</v>
      </c>
      <c r="G338">
        <v>1</v>
      </c>
      <c r="J338">
        <v>2019</v>
      </c>
      <c r="K338">
        <v>43612</v>
      </c>
      <c r="L338" t="s">
        <v>448</v>
      </c>
      <c r="M338">
        <v>147</v>
      </c>
      <c r="N338">
        <v>1511</v>
      </c>
      <c r="O338">
        <v>3</v>
      </c>
      <c r="P338">
        <v>-2</v>
      </c>
      <c r="Q338">
        <v>0.04</v>
      </c>
      <c r="R338">
        <v>28.8</v>
      </c>
      <c r="S338">
        <v>36.4</v>
      </c>
      <c r="T338">
        <v>36</v>
      </c>
      <c r="U338">
        <v>37</v>
      </c>
      <c r="V338" s="41">
        <v>36.767544467966317</v>
      </c>
      <c r="W338">
        <v>0.7</v>
      </c>
      <c r="X338">
        <v>0.38</v>
      </c>
      <c r="Y338">
        <v>3.5871995644336052</v>
      </c>
      <c r="Z338">
        <v>99.977677058175701</v>
      </c>
    </row>
    <row r="339" spans="1:26" x14ac:dyDescent="0.25">
      <c r="A339">
        <v>34</v>
      </c>
      <c r="B339" t="s">
        <v>57</v>
      </c>
      <c r="C339" t="s">
        <v>80</v>
      </c>
      <c r="D339" t="s">
        <v>18</v>
      </c>
      <c r="E339" t="s">
        <v>19</v>
      </c>
      <c r="F339">
        <v>18</v>
      </c>
      <c r="G339">
        <v>1</v>
      </c>
      <c r="J339">
        <v>2019</v>
      </c>
      <c r="K339">
        <v>43607</v>
      </c>
      <c r="L339" t="s">
        <v>451</v>
      </c>
      <c r="M339">
        <v>142</v>
      </c>
      <c r="N339">
        <v>1519</v>
      </c>
      <c r="O339">
        <v>3</v>
      </c>
      <c r="P339">
        <v>-2</v>
      </c>
      <c r="Q339">
        <v>0.02</v>
      </c>
      <c r="R339">
        <v>28</v>
      </c>
      <c r="S339">
        <v>36.799999999999997</v>
      </c>
      <c r="T339">
        <v>31.5</v>
      </c>
      <c r="U339">
        <v>36.799999999999997</v>
      </c>
      <c r="V339" s="41">
        <v>36.799999999999997</v>
      </c>
      <c r="W339">
        <v>0.7</v>
      </c>
      <c r="X339">
        <v>0.29000000000000004</v>
      </c>
      <c r="Y339">
        <v>4.0105871478086348</v>
      </c>
      <c r="Z339">
        <v>99.999512354168729</v>
      </c>
    </row>
    <row r="340" spans="1:26" x14ac:dyDescent="0.25">
      <c r="A340">
        <v>283</v>
      </c>
      <c r="B340" t="s">
        <v>57</v>
      </c>
      <c r="C340" t="s">
        <v>329</v>
      </c>
      <c r="D340" t="s">
        <v>18</v>
      </c>
      <c r="E340" t="s">
        <v>19</v>
      </c>
      <c r="F340">
        <v>18</v>
      </c>
      <c r="G340">
        <v>0</v>
      </c>
      <c r="J340">
        <v>2019</v>
      </c>
      <c r="K340">
        <v>43603</v>
      </c>
      <c r="L340" t="s">
        <v>458</v>
      </c>
      <c r="M340">
        <v>138</v>
      </c>
      <c r="N340">
        <v>1317</v>
      </c>
      <c r="O340">
        <v>3</v>
      </c>
      <c r="P340">
        <v>-1</v>
      </c>
      <c r="Q340">
        <v>0</v>
      </c>
      <c r="R340">
        <v>26.8</v>
      </c>
      <c r="S340">
        <v>36.9</v>
      </c>
      <c r="T340">
        <v>27.5</v>
      </c>
      <c r="U340">
        <v>36.799999999999997</v>
      </c>
      <c r="V340" s="41">
        <v>36.799999999999997</v>
      </c>
      <c r="W340">
        <v>1</v>
      </c>
      <c r="X340">
        <v>0.38</v>
      </c>
      <c r="Y340">
        <v>3.169881327211435</v>
      </c>
      <c r="Z340">
        <v>99.639758271735289</v>
      </c>
    </row>
    <row r="341" spans="1:26" x14ac:dyDescent="0.25">
      <c r="A341">
        <v>316</v>
      </c>
      <c r="B341" t="s">
        <v>57</v>
      </c>
      <c r="C341" t="s">
        <v>362</v>
      </c>
      <c r="D341" t="s">
        <v>18</v>
      </c>
      <c r="E341" t="s">
        <v>19</v>
      </c>
      <c r="F341">
        <v>18</v>
      </c>
      <c r="G341">
        <v>0</v>
      </c>
      <c r="J341">
        <v>2019</v>
      </c>
      <c r="K341">
        <v>43603</v>
      </c>
      <c r="L341" t="s">
        <v>458</v>
      </c>
      <c r="M341">
        <v>138</v>
      </c>
      <c r="N341">
        <v>1044</v>
      </c>
      <c r="O341">
        <v>2</v>
      </c>
      <c r="P341">
        <v>-1</v>
      </c>
      <c r="Q341">
        <v>0.1</v>
      </c>
      <c r="R341">
        <v>28.3</v>
      </c>
      <c r="S341">
        <v>36.700000000000003</v>
      </c>
      <c r="T341">
        <v>36</v>
      </c>
      <c r="U341">
        <v>36.9</v>
      </c>
      <c r="V341" s="41">
        <v>36.799999999999997</v>
      </c>
      <c r="W341">
        <v>1</v>
      </c>
      <c r="X341">
        <v>0.1</v>
      </c>
      <c r="Y341">
        <v>3.5857230983478301</v>
      </c>
      <c r="Z341">
        <v>99.977420153428341</v>
      </c>
    </row>
    <row r="342" spans="1:26" x14ac:dyDescent="0.25">
      <c r="A342">
        <v>319</v>
      </c>
      <c r="B342" t="s">
        <v>57</v>
      </c>
      <c r="C342" t="s">
        <v>365</v>
      </c>
      <c r="D342" t="s">
        <v>18</v>
      </c>
      <c r="E342" t="s">
        <v>19</v>
      </c>
      <c r="F342">
        <v>22</v>
      </c>
      <c r="G342">
        <v>0</v>
      </c>
      <c r="J342">
        <v>2019</v>
      </c>
      <c r="K342">
        <v>43603</v>
      </c>
      <c r="L342" t="s">
        <v>458</v>
      </c>
      <c r="M342">
        <v>138</v>
      </c>
      <c r="N342">
        <v>1057</v>
      </c>
      <c r="O342">
        <v>3</v>
      </c>
      <c r="P342">
        <v>-1</v>
      </c>
      <c r="Q342">
        <v>0.01</v>
      </c>
      <c r="R342">
        <v>28.1</v>
      </c>
      <c r="S342">
        <v>36.799999999999997</v>
      </c>
      <c r="T342">
        <v>37.299999999999997</v>
      </c>
      <c r="U342">
        <v>36.799999999999997</v>
      </c>
      <c r="V342" s="41">
        <v>36.799999999999997</v>
      </c>
      <c r="W342">
        <v>1</v>
      </c>
      <c r="X342">
        <v>0.38</v>
      </c>
      <c r="Y342">
        <v>3.62422017196746</v>
      </c>
      <c r="Z342">
        <v>99.983312245111463</v>
      </c>
    </row>
    <row r="343" spans="1:26" x14ac:dyDescent="0.25">
      <c r="A343">
        <v>324</v>
      </c>
      <c r="B343" t="s">
        <v>57</v>
      </c>
      <c r="C343" t="s">
        <v>370</v>
      </c>
      <c r="D343" t="s">
        <v>18</v>
      </c>
      <c r="E343" t="s">
        <v>19</v>
      </c>
      <c r="F343">
        <v>26</v>
      </c>
      <c r="G343">
        <v>1</v>
      </c>
      <c r="J343">
        <v>2019</v>
      </c>
      <c r="K343">
        <v>43602</v>
      </c>
      <c r="L343" t="s">
        <v>459</v>
      </c>
      <c r="M343">
        <v>137</v>
      </c>
      <c r="N343">
        <v>1150</v>
      </c>
      <c r="O343">
        <v>2</v>
      </c>
      <c r="P343">
        <v>-1</v>
      </c>
      <c r="Q343">
        <v>0.4</v>
      </c>
      <c r="R343">
        <v>27</v>
      </c>
      <c r="S343">
        <v>36.799999999999997</v>
      </c>
      <c r="T343">
        <v>24</v>
      </c>
      <c r="U343">
        <v>36.799999999999997</v>
      </c>
      <c r="V343" s="41">
        <v>36.799999999999997</v>
      </c>
      <c r="W343">
        <v>1</v>
      </c>
      <c r="X343">
        <v>0.32999999999999996</v>
      </c>
      <c r="Y343">
        <v>2.1830728686540342</v>
      </c>
      <c r="Z343">
        <v>84.297131853460726</v>
      </c>
    </row>
    <row r="344" spans="1:26" x14ac:dyDescent="0.25">
      <c r="A344">
        <v>28</v>
      </c>
      <c r="B344" t="s">
        <v>57</v>
      </c>
      <c r="C344" t="s">
        <v>74</v>
      </c>
      <c r="D344" t="s">
        <v>18</v>
      </c>
      <c r="E344" t="s">
        <v>19</v>
      </c>
      <c r="F344">
        <v>19</v>
      </c>
      <c r="G344">
        <v>1</v>
      </c>
      <c r="J344">
        <v>2019</v>
      </c>
      <c r="K344">
        <v>43607</v>
      </c>
      <c r="L344" t="s">
        <v>451</v>
      </c>
      <c r="M344">
        <v>142</v>
      </c>
      <c r="N344">
        <v>1425</v>
      </c>
      <c r="O344">
        <v>3</v>
      </c>
      <c r="P344">
        <v>-2</v>
      </c>
      <c r="Q344">
        <v>0.02</v>
      </c>
      <c r="R344">
        <v>26.7</v>
      </c>
      <c r="S344">
        <v>36.5</v>
      </c>
      <c r="T344">
        <v>21.6</v>
      </c>
      <c r="U344">
        <v>37</v>
      </c>
      <c r="V344" s="41">
        <v>36.845491502812528</v>
      </c>
      <c r="W344">
        <v>2</v>
      </c>
      <c r="X344">
        <v>0.42</v>
      </c>
      <c r="Y344">
        <v>2.2276129313031299</v>
      </c>
      <c r="Z344">
        <v>85.888963121254164</v>
      </c>
    </row>
    <row r="345" spans="1:26" x14ac:dyDescent="0.25">
      <c r="A345">
        <v>29</v>
      </c>
      <c r="B345" t="s">
        <v>57</v>
      </c>
      <c r="C345" t="s">
        <v>75</v>
      </c>
      <c r="D345" t="s">
        <v>18</v>
      </c>
      <c r="E345" t="s">
        <v>19</v>
      </c>
      <c r="F345">
        <v>18</v>
      </c>
      <c r="G345">
        <v>1</v>
      </c>
      <c r="J345">
        <v>2019</v>
      </c>
      <c r="K345">
        <v>43607</v>
      </c>
      <c r="L345" t="s">
        <v>451</v>
      </c>
      <c r="M345">
        <v>142</v>
      </c>
      <c r="N345">
        <v>1515</v>
      </c>
      <c r="O345">
        <v>3</v>
      </c>
      <c r="P345">
        <v>-2</v>
      </c>
      <c r="Q345">
        <v>0.02</v>
      </c>
      <c r="R345">
        <v>28.3</v>
      </c>
      <c r="S345">
        <v>36.9</v>
      </c>
      <c r="T345">
        <v>20.3</v>
      </c>
      <c r="U345">
        <v>36.9</v>
      </c>
      <c r="V345" s="41">
        <v>36.9</v>
      </c>
      <c r="W345">
        <v>1</v>
      </c>
      <c r="X345">
        <v>0.43000000000000005</v>
      </c>
      <c r="Y345">
        <v>2.335189067480504</v>
      </c>
      <c r="Z345">
        <v>89.317748582965052</v>
      </c>
    </row>
    <row r="346" spans="1:26" x14ac:dyDescent="0.25">
      <c r="A346">
        <v>278</v>
      </c>
      <c r="B346" t="s">
        <v>57</v>
      </c>
      <c r="C346" t="s">
        <v>324</v>
      </c>
      <c r="D346" t="s">
        <v>18</v>
      </c>
      <c r="E346" t="s">
        <v>19</v>
      </c>
      <c r="F346">
        <v>19</v>
      </c>
      <c r="G346">
        <v>0</v>
      </c>
      <c r="J346">
        <v>2019</v>
      </c>
      <c r="K346">
        <v>43603</v>
      </c>
      <c r="L346" t="s">
        <v>458</v>
      </c>
      <c r="M346">
        <v>138</v>
      </c>
      <c r="N346">
        <v>1305</v>
      </c>
      <c r="O346">
        <v>3</v>
      </c>
      <c r="P346">
        <v>-1</v>
      </c>
      <c r="Q346">
        <v>0</v>
      </c>
      <c r="R346">
        <v>27.4</v>
      </c>
      <c r="S346">
        <v>37</v>
      </c>
      <c r="T346">
        <v>27.2</v>
      </c>
      <c r="U346">
        <v>36.9</v>
      </c>
      <c r="V346" s="41">
        <v>36.9</v>
      </c>
      <c r="W346">
        <v>1</v>
      </c>
      <c r="X346">
        <v>0.38</v>
      </c>
      <c r="Y346">
        <v>2.539436385252416</v>
      </c>
      <c r="Z346">
        <v>94.220533286036741</v>
      </c>
    </row>
    <row r="347" spans="1:26" x14ac:dyDescent="0.25">
      <c r="A347">
        <v>314</v>
      </c>
      <c r="B347" t="s">
        <v>57</v>
      </c>
      <c r="C347" t="s">
        <v>360</v>
      </c>
      <c r="D347" t="s">
        <v>18</v>
      </c>
      <c r="E347" t="s">
        <v>19</v>
      </c>
      <c r="F347">
        <v>17</v>
      </c>
      <c r="G347">
        <v>0</v>
      </c>
      <c r="J347">
        <v>2019</v>
      </c>
      <c r="K347">
        <v>43603</v>
      </c>
      <c r="L347" t="s">
        <v>458</v>
      </c>
      <c r="M347">
        <v>138</v>
      </c>
      <c r="N347">
        <v>1051</v>
      </c>
      <c r="O347">
        <v>2</v>
      </c>
      <c r="P347">
        <v>-1</v>
      </c>
      <c r="Q347">
        <v>0.1</v>
      </c>
      <c r="R347">
        <v>28.3</v>
      </c>
      <c r="S347">
        <v>36.799999999999997</v>
      </c>
      <c r="T347">
        <v>30.1</v>
      </c>
      <c r="U347">
        <v>37</v>
      </c>
      <c r="V347" s="41">
        <v>36.9</v>
      </c>
      <c r="W347">
        <v>1</v>
      </c>
      <c r="X347">
        <v>0.62000000000000011</v>
      </c>
      <c r="Y347">
        <v>2.468282776453198</v>
      </c>
      <c r="Z347">
        <v>92.744308813015763</v>
      </c>
    </row>
    <row r="348" spans="1:26" x14ac:dyDescent="0.25">
      <c r="A348">
        <v>315</v>
      </c>
      <c r="B348" t="s">
        <v>57</v>
      </c>
      <c r="C348" t="s">
        <v>361</v>
      </c>
      <c r="D348" t="s">
        <v>18</v>
      </c>
      <c r="E348" t="s">
        <v>19</v>
      </c>
      <c r="F348">
        <v>23</v>
      </c>
      <c r="G348">
        <v>0</v>
      </c>
      <c r="J348">
        <v>2019</v>
      </c>
      <c r="K348">
        <v>43603</v>
      </c>
      <c r="L348" t="s">
        <v>458</v>
      </c>
      <c r="M348">
        <v>138</v>
      </c>
      <c r="N348">
        <v>1040</v>
      </c>
      <c r="O348">
        <v>3</v>
      </c>
      <c r="P348">
        <v>-1</v>
      </c>
      <c r="Q348">
        <v>0</v>
      </c>
      <c r="R348">
        <v>27.9</v>
      </c>
      <c r="S348">
        <v>36.700000000000003</v>
      </c>
      <c r="T348">
        <v>35</v>
      </c>
      <c r="U348">
        <v>36.9</v>
      </c>
      <c r="V348" s="41">
        <v>36.9</v>
      </c>
      <c r="W348">
        <v>1</v>
      </c>
      <c r="X348">
        <v>0.1</v>
      </c>
      <c r="Y348">
        <v>2.5348727436978509</v>
      </c>
      <c r="Z348">
        <v>94.132938833584575</v>
      </c>
    </row>
    <row r="349" spans="1:26" x14ac:dyDescent="0.25">
      <c r="A349">
        <v>280</v>
      </c>
      <c r="B349" t="s">
        <v>57</v>
      </c>
      <c r="C349" t="s">
        <v>326</v>
      </c>
      <c r="D349" t="s">
        <v>18</v>
      </c>
      <c r="E349" t="s">
        <v>19</v>
      </c>
      <c r="F349">
        <v>18</v>
      </c>
      <c r="G349">
        <v>0</v>
      </c>
      <c r="J349">
        <v>2019</v>
      </c>
      <c r="K349">
        <v>43603</v>
      </c>
      <c r="L349" t="s">
        <v>458</v>
      </c>
      <c r="M349">
        <v>138</v>
      </c>
      <c r="N349">
        <v>1311</v>
      </c>
      <c r="O349">
        <v>3</v>
      </c>
      <c r="P349">
        <v>-1</v>
      </c>
      <c r="Q349">
        <v>0</v>
      </c>
      <c r="R349">
        <v>26.6</v>
      </c>
      <c r="S349">
        <v>37</v>
      </c>
      <c r="T349">
        <v>15.9</v>
      </c>
      <c r="U349">
        <v>37</v>
      </c>
      <c r="V349" s="41">
        <v>37</v>
      </c>
      <c r="W349">
        <v>1</v>
      </c>
      <c r="X349">
        <v>0.38</v>
      </c>
      <c r="Y349">
        <v>2.5185813115950419</v>
      </c>
      <c r="Z349">
        <v>93.812439223143144</v>
      </c>
    </row>
    <row r="350" spans="1:26" x14ac:dyDescent="0.25">
      <c r="A350">
        <v>317</v>
      </c>
      <c r="B350" t="s">
        <v>57</v>
      </c>
      <c r="C350" t="s">
        <v>363</v>
      </c>
      <c r="D350" t="s">
        <v>18</v>
      </c>
      <c r="E350" t="s">
        <v>19</v>
      </c>
      <c r="F350">
        <v>20</v>
      </c>
      <c r="G350">
        <v>0</v>
      </c>
      <c r="J350">
        <v>2019</v>
      </c>
      <c r="K350">
        <v>43603</v>
      </c>
      <c r="L350" t="s">
        <v>458</v>
      </c>
      <c r="M350">
        <v>138</v>
      </c>
      <c r="N350">
        <v>1102</v>
      </c>
      <c r="O350">
        <v>2</v>
      </c>
      <c r="P350">
        <v>-1</v>
      </c>
      <c r="Q350">
        <v>0.1</v>
      </c>
      <c r="R350">
        <v>28</v>
      </c>
      <c r="S350">
        <v>37</v>
      </c>
      <c r="T350">
        <v>30.5</v>
      </c>
      <c r="U350">
        <v>37</v>
      </c>
      <c r="V350" s="41">
        <v>37</v>
      </c>
      <c r="W350">
        <v>1</v>
      </c>
      <c r="X350">
        <v>0.38</v>
      </c>
      <c r="Y350">
        <v>2.6705546080982039</v>
      </c>
      <c r="Z350">
        <v>96.3512211307212</v>
      </c>
    </row>
    <row r="351" spans="1:26" x14ac:dyDescent="0.25">
      <c r="A351">
        <v>320</v>
      </c>
      <c r="B351" t="s">
        <v>57</v>
      </c>
      <c r="C351" t="s">
        <v>366</v>
      </c>
      <c r="D351" t="s">
        <v>18</v>
      </c>
      <c r="E351" t="s">
        <v>19</v>
      </c>
      <c r="F351">
        <v>22</v>
      </c>
      <c r="G351">
        <v>0</v>
      </c>
      <c r="J351">
        <v>2019</v>
      </c>
      <c r="K351">
        <v>43603</v>
      </c>
      <c r="L351" t="s">
        <v>458</v>
      </c>
      <c r="M351">
        <v>138</v>
      </c>
      <c r="N351">
        <v>1053</v>
      </c>
      <c r="O351">
        <v>3</v>
      </c>
      <c r="P351">
        <v>-1</v>
      </c>
      <c r="Q351">
        <v>0</v>
      </c>
      <c r="R351">
        <v>29.5</v>
      </c>
      <c r="S351">
        <v>37.1</v>
      </c>
      <c r="T351">
        <v>38.9</v>
      </c>
      <c r="U351">
        <v>37</v>
      </c>
      <c r="V351" s="41">
        <v>37</v>
      </c>
      <c r="W351">
        <v>1</v>
      </c>
      <c r="X351">
        <v>0.36</v>
      </c>
      <c r="Y351">
        <v>2.661100694889095</v>
      </c>
      <c r="Z351">
        <v>96.221234193239297</v>
      </c>
    </row>
    <row r="352" spans="1:26" x14ac:dyDescent="0.25">
      <c r="A352">
        <v>371</v>
      </c>
      <c r="B352" t="s">
        <v>57</v>
      </c>
      <c r="C352" t="s">
        <v>417</v>
      </c>
      <c r="D352" t="s">
        <v>18</v>
      </c>
      <c r="E352" t="s">
        <v>19</v>
      </c>
      <c r="F352">
        <v>24</v>
      </c>
      <c r="G352">
        <v>1</v>
      </c>
      <c r="J352">
        <v>2019</v>
      </c>
      <c r="K352">
        <v>43603</v>
      </c>
      <c r="L352" t="s">
        <v>458</v>
      </c>
      <c r="M352">
        <v>138</v>
      </c>
      <c r="N352">
        <v>1630</v>
      </c>
      <c r="O352">
        <v>3</v>
      </c>
      <c r="P352">
        <v>-1</v>
      </c>
      <c r="Q352">
        <v>0</v>
      </c>
      <c r="R352">
        <v>27.5</v>
      </c>
      <c r="S352">
        <v>37.200000000000003</v>
      </c>
      <c r="T352">
        <v>27.3</v>
      </c>
      <c r="U352">
        <v>37</v>
      </c>
      <c r="V352" s="41">
        <v>37</v>
      </c>
      <c r="W352">
        <v>1</v>
      </c>
      <c r="X352">
        <v>0.37</v>
      </c>
      <c r="Y352">
        <v>2.4266554074466948</v>
      </c>
      <c r="Z352">
        <v>91.767883525185624</v>
      </c>
    </row>
    <row r="353" spans="1:27" x14ac:dyDescent="0.25">
      <c r="A353">
        <v>282</v>
      </c>
      <c r="B353" t="s">
        <v>57</v>
      </c>
      <c r="C353" t="s">
        <v>328</v>
      </c>
      <c r="D353" t="s">
        <v>18</v>
      </c>
      <c r="E353" t="s">
        <v>19</v>
      </c>
      <c r="F353">
        <v>20</v>
      </c>
      <c r="G353">
        <v>0</v>
      </c>
      <c r="J353">
        <v>2019</v>
      </c>
      <c r="K353">
        <v>43603</v>
      </c>
      <c r="L353" t="s">
        <v>458</v>
      </c>
      <c r="M353">
        <v>138</v>
      </c>
      <c r="N353">
        <v>1307</v>
      </c>
      <c r="O353">
        <v>3</v>
      </c>
      <c r="P353">
        <v>0</v>
      </c>
      <c r="Q353">
        <v>0</v>
      </c>
      <c r="R353">
        <v>26.8</v>
      </c>
      <c r="S353">
        <v>36.9</v>
      </c>
      <c r="T353">
        <v>20</v>
      </c>
      <c r="U353">
        <v>37.1</v>
      </c>
      <c r="V353" s="41">
        <v>37.1</v>
      </c>
      <c r="W353">
        <v>1</v>
      </c>
      <c r="X353">
        <v>0.12</v>
      </c>
      <c r="Y353">
        <v>2.2997013608618162</v>
      </c>
      <c r="Z353">
        <v>88.252204888222948</v>
      </c>
    </row>
    <row r="354" spans="1:27" x14ac:dyDescent="0.25">
      <c r="A354">
        <v>313</v>
      </c>
      <c r="B354" t="s">
        <v>57</v>
      </c>
      <c r="C354" t="s">
        <v>359</v>
      </c>
      <c r="D354" t="s">
        <v>18</v>
      </c>
      <c r="E354" t="s">
        <v>19</v>
      </c>
      <c r="F354">
        <v>22</v>
      </c>
      <c r="G354">
        <v>0</v>
      </c>
      <c r="J354">
        <v>2019</v>
      </c>
      <c r="K354">
        <v>43603</v>
      </c>
      <c r="L354" t="s">
        <v>458</v>
      </c>
      <c r="M354">
        <v>138</v>
      </c>
      <c r="N354">
        <v>1105</v>
      </c>
      <c r="O354">
        <v>3</v>
      </c>
      <c r="P354">
        <v>-1</v>
      </c>
      <c r="Q354">
        <v>0.1</v>
      </c>
      <c r="R354">
        <v>27.9</v>
      </c>
      <c r="S354">
        <v>37.200000000000003</v>
      </c>
      <c r="T354">
        <v>21</v>
      </c>
      <c r="U354">
        <v>37.200000000000003</v>
      </c>
      <c r="V354" s="41">
        <v>37.200000000000003</v>
      </c>
      <c r="W354">
        <v>1</v>
      </c>
      <c r="X354">
        <v>0.62000000000000011</v>
      </c>
      <c r="Y354">
        <v>2.2470062022796871</v>
      </c>
      <c r="Z354">
        <v>86.550807505357312</v>
      </c>
    </row>
    <row r="355" spans="1:27" x14ac:dyDescent="0.25">
      <c r="A355">
        <v>372</v>
      </c>
      <c r="B355" t="s">
        <v>57</v>
      </c>
      <c r="C355" t="s">
        <v>418</v>
      </c>
      <c r="D355" t="s">
        <v>18</v>
      </c>
      <c r="E355" t="s">
        <v>19</v>
      </c>
      <c r="F355">
        <v>19</v>
      </c>
      <c r="G355">
        <v>1</v>
      </c>
      <c r="J355">
        <v>2019</v>
      </c>
      <c r="K355">
        <v>43603</v>
      </c>
      <c r="L355" t="s">
        <v>458</v>
      </c>
      <c r="M355">
        <v>138</v>
      </c>
      <c r="N355">
        <v>1627</v>
      </c>
      <c r="O355">
        <v>3</v>
      </c>
      <c r="P355">
        <v>-1</v>
      </c>
      <c r="Q355">
        <v>0.1</v>
      </c>
      <c r="R355">
        <v>27.3</v>
      </c>
      <c r="S355">
        <v>37.4</v>
      </c>
      <c r="T355">
        <v>29.3</v>
      </c>
      <c r="U355">
        <v>37.1</v>
      </c>
      <c r="V355" s="41">
        <v>37.25</v>
      </c>
      <c r="W355">
        <v>1</v>
      </c>
      <c r="X355">
        <v>0.67</v>
      </c>
      <c r="Y355">
        <v>3.1363521772288858</v>
      </c>
      <c r="Z355">
        <v>99.565660837243314</v>
      </c>
    </row>
    <row r="356" spans="1:27" x14ac:dyDescent="0.25">
      <c r="A356">
        <v>373</v>
      </c>
      <c r="B356" t="s">
        <v>57</v>
      </c>
      <c r="C356" t="s">
        <v>419</v>
      </c>
      <c r="D356" t="s">
        <v>18</v>
      </c>
      <c r="E356" t="s">
        <v>19</v>
      </c>
      <c r="F356">
        <v>21</v>
      </c>
      <c r="G356">
        <v>1</v>
      </c>
      <c r="J356">
        <v>2019</v>
      </c>
      <c r="K356">
        <v>43603</v>
      </c>
      <c r="L356" t="s">
        <v>458</v>
      </c>
      <c r="M356">
        <v>138</v>
      </c>
      <c r="N356">
        <v>1624</v>
      </c>
      <c r="O356">
        <v>2</v>
      </c>
      <c r="P356">
        <v>-1</v>
      </c>
      <c r="Q356">
        <v>0.1</v>
      </c>
      <c r="R356">
        <v>27.8</v>
      </c>
      <c r="S356">
        <v>37.700000000000003</v>
      </c>
      <c r="T356">
        <v>24</v>
      </c>
      <c r="U356">
        <v>37.6</v>
      </c>
      <c r="V356" s="41">
        <v>37.650000000000006</v>
      </c>
      <c r="W356">
        <v>1</v>
      </c>
      <c r="X356">
        <v>0.38</v>
      </c>
      <c r="Y356">
        <v>2.460438910017515</v>
      </c>
      <c r="Z356">
        <v>92.566810509464318</v>
      </c>
    </row>
    <row r="357" spans="1:27" x14ac:dyDescent="0.25">
      <c r="A357">
        <v>374</v>
      </c>
      <c r="B357" t="s">
        <v>57</v>
      </c>
      <c r="C357" t="s">
        <v>440</v>
      </c>
      <c r="D357" t="s">
        <v>18</v>
      </c>
      <c r="E357" t="s">
        <v>19</v>
      </c>
      <c r="F357">
        <v>19</v>
      </c>
      <c r="G357">
        <v>1</v>
      </c>
      <c r="J357">
        <v>2019</v>
      </c>
      <c r="K357">
        <v>43603</v>
      </c>
      <c r="L357" t="s">
        <v>458</v>
      </c>
      <c r="M357">
        <v>138</v>
      </c>
      <c r="N357">
        <v>1639</v>
      </c>
      <c r="O357">
        <v>3</v>
      </c>
      <c r="P357">
        <v>-1</v>
      </c>
      <c r="Q357">
        <v>0.01</v>
      </c>
      <c r="R357">
        <v>28</v>
      </c>
      <c r="S357">
        <v>37.799999999999997</v>
      </c>
      <c r="T357">
        <v>24</v>
      </c>
      <c r="U357">
        <v>37.700000000000003</v>
      </c>
      <c r="V357" s="41">
        <v>37.724025307335204</v>
      </c>
      <c r="W357">
        <v>1</v>
      </c>
      <c r="X357">
        <v>0.38</v>
      </c>
      <c r="Y357">
        <v>2.619489481397367</v>
      </c>
      <c r="Z357">
        <v>95.607032904497828</v>
      </c>
    </row>
    <row r="358" spans="1:27" x14ac:dyDescent="0.25">
      <c r="A358">
        <v>253</v>
      </c>
      <c r="B358" t="s">
        <v>57</v>
      </c>
      <c r="C358" t="s">
        <v>299</v>
      </c>
      <c r="D358" t="s">
        <v>18</v>
      </c>
      <c r="E358" t="s">
        <v>19</v>
      </c>
      <c r="F358">
        <v>32</v>
      </c>
      <c r="G358">
        <v>0</v>
      </c>
      <c r="J358">
        <v>2019</v>
      </c>
      <c r="K358">
        <v>43608</v>
      </c>
      <c r="L358" t="s">
        <v>449</v>
      </c>
      <c r="M358">
        <v>143</v>
      </c>
      <c r="N358">
        <v>1519</v>
      </c>
      <c r="O358">
        <v>3</v>
      </c>
      <c r="P358">
        <v>-2</v>
      </c>
      <c r="Q358">
        <v>0.01</v>
      </c>
      <c r="R358">
        <v>27.7</v>
      </c>
      <c r="S358">
        <v>37.9</v>
      </c>
      <c r="T358">
        <v>20.2</v>
      </c>
      <c r="U358">
        <v>37.799999999999997</v>
      </c>
      <c r="V358" s="41">
        <v>37.824025307335198</v>
      </c>
      <c r="W358">
        <v>1</v>
      </c>
      <c r="X358">
        <v>0.38</v>
      </c>
      <c r="Y358">
        <v>2.6386087486957859</v>
      </c>
      <c r="Z358">
        <v>95.897890956133025</v>
      </c>
    </row>
    <row r="359" spans="1:27" x14ac:dyDescent="0.25">
      <c r="A359">
        <v>365</v>
      </c>
      <c r="B359" t="s">
        <v>57</v>
      </c>
      <c r="C359" t="s">
        <v>411</v>
      </c>
      <c r="D359" t="s">
        <v>18</v>
      </c>
      <c r="E359" t="s">
        <v>19</v>
      </c>
      <c r="F359">
        <v>16</v>
      </c>
      <c r="G359">
        <v>0</v>
      </c>
      <c r="J359">
        <v>2019</v>
      </c>
      <c r="K359">
        <v>43603</v>
      </c>
      <c r="L359" t="s">
        <v>458</v>
      </c>
      <c r="M359">
        <v>138</v>
      </c>
      <c r="N359">
        <v>1540</v>
      </c>
      <c r="O359">
        <v>2</v>
      </c>
      <c r="P359">
        <v>-1</v>
      </c>
      <c r="Q359">
        <v>0.1</v>
      </c>
      <c r="R359">
        <v>27.2</v>
      </c>
      <c r="S359">
        <v>37.9</v>
      </c>
      <c r="T359">
        <v>13.9</v>
      </c>
      <c r="U359">
        <v>37.9</v>
      </c>
      <c r="V359" s="41">
        <v>37.9</v>
      </c>
      <c r="W359">
        <v>0.7</v>
      </c>
      <c r="X359">
        <v>0.1</v>
      </c>
      <c r="Y359">
        <v>2.6686146612366519</v>
      </c>
      <c r="Z359">
        <v>96.324829209017139</v>
      </c>
    </row>
    <row r="360" spans="1:27" x14ac:dyDescent="0.25">
      <c r="A360">
        <v>251</v>
      </c>
      <c r="B360" t="s">
        <v>57</v>
      </c>
      <c r="C360" t="s">
        <v>297</v>
      </c>
      <c r="D360" t="s">
        <v>18</v>
      </c>
      <c r="E360" t="s">
        <v>19</v>
      </c>
      <c r="F360">
        <v>19</v>
      </c>
      <c r="G360">
        <v>0</v>
      </c>
      <c r="J360">
        <v>2019</v>
      </c>
      <c r="K360">
        <v>43608</v>
      </c>
      <c r="L360" t="s">
        <v>449</v>
      </c>
      <c r="M360">
        <v>143</v>
      </c>
      <c r="N360">
        <v>1453</v>
      </c>
      <c r="O360">
        <v>3</v>
      </c>
      <c r="P360">
        <v>-2</v>
      </c>
      <c r="Q360">
        <v>0.05</v>
      </c>
      <c r="R360">
        <v>28.7</v>
      </c>
      <c r="S360">
        <v>37.700000000000003</v>
      </c>
      <c r="T360">
        <v>20.100000000000001</v>
      </c>
      <c r="U360">
        <v>38.1</v>
      </c>
      <c r="V360" s="41">
        <v>37.934314575050763</v>
      </c>
      <c r="W360">
        <v>2</v>
      </c>
      <c r="X360">
        <v>0.38</v>
      </c>
      <c r="Y360">
        <v>2.6506710513082008</v>
      </c>
      <c r="Z360">
        <v>96.073789885036732</v>
      </c>
    </row>
    <row r="361" spans="1:27" x14ac:dyDescent="0.25">
      <c r="A361">
        <v>252</v>
      </c>
      <c r="B361" t="s">
        <v>57</v>
      </c>
      <c r="C361" t="s">
        <v>298</v>
      </c>
      <c r="D361" t="s">
        <v>18</v>
      </c>
      <c r="E361" t="s">
        <v>19</v>
      </c>
      <c r="F361">
        <v>21</v>
      </c>
      <c r="G361">
        <v>1</v>
      </c>
      <c r="J361">
        <v>2019</v>
      </c>
      <c r="K361">
        <v>43608</v>
      </c>
      <c r="L361" t="s">
        <v>449</v>
      </c>
      <c r="M361">
        <v>143</v>
      </c>
      <c r="N361">
        <v>1511</v>
      </c>
      <c r="O361">
        <v>3</v>
      </c>
      <c r="P361">
        <v>-2</v>
      </c>
      <c r="Q361">
        <v>0.01</v>
      </c>
      <c r="R361">
        <v>27.8</v>
      </c>
      <c r="S361">
        <v>38</v>
      </c>
      <c r="T361">
        <v>21.1</v>
      </c>
      <c r="U361">
        <v>38</v>
      </c>
      <c r="V361" s="41">
        <v>37.999999999999993</v>
      </c>
      <c r="W361">
        <v>1.2</v>
      </c>
      <c r="X361">
        <v>0.51</v>
      </c>
      <c r="Y361">
        <v>2.8406441688258419</v>
      </c>
      <c r="Z361">
        <v>98.155241772119282</v>
      </c>
    </row>
    <row r="362" spans="1:27" x14ac:dyDescent="0.25">
      <c r="A362">
        <v>284</v>
      </c>
      <c r="B362" t="s">
        <v>57</v>
      </c>
      <c r="C362" t="s">
        <v>330</v>
      </c>
      <c r="D362" t="s">
        <v>18</v>
      </c>
      <c r="E362" t="s">
        <v>19</v>
      </c>
      <c r="F362">
        <v>30</v>
      </c>
      <c r="G362">
        <v>1</v>
      </c>
      <c r="J362">
        <v>2019</v>
      </c>
      <c r="K362">
        <v>43603</v>
      </c>
      <c r="L362" t="s">
        <v>458</v>
      </c>
      <c r="M362">
        <v>138</v>
      </c>
      <c r="N362">
        <v>1616</v>
      </c>
      <c r="O362">
        <v>3</v>
      </c>
      <c r="P362">
        <v>-1</v>
      </c>
      <c r="Q362">
        <v>0.01</v>
      </c>
      <c r="R362">
        <v>27.3</v>
      </c>
      <c r="S362">
        <v>38.1</v>
      </c>
      <c r="T362">
        <v>14.6</v>
      </c>
      <c r="U362">
        <v>38</v>
      </c>
      <c r="V362" s="41">
        <v>38.024025307335201</v>
      </c>
      <c r="W362">
        <v>2</v>
      </c>
      <c r="X362">
        <v>0.38</v>
      </c>
      <c r="Y362">
        <v>2.8664723897112649</v>
      </c>
      <c r="Z362">
        <v>98.35171405820202</v>
      </c>
      <c r="AA362" t="s">
        <v>420</v>
      </c>
    </row>
    <row r="363" spans="1:27" x14ac:dyDescent="0.25">
      <c r="A363">
        <v>366</v>
      </c>
      <c r="B363" t="s">
        <v>57</v>
      </c>
      <c r="C363" t="s">
        <v>412</v>
      </c>
      <c r="D363" t="s">
        <v>18</v>
      </c>
      <c r="E363" t="s">
        <v>19</v>
      </c>
      <c r="F363">
        <v>24</v>
      </c>
      <c r="G363">
        <v>0</v>
      </c>
      <c r="J363">
        <v>2019</v>
      </c>
      <c r="K363">
        <v>43603</v>
      </c>
      <c r="L363" t="s">
        <v>458</v>
      </c>
      <c r="M363">
        <v>138</v>
      </c>
      <c r="N363">
        <v>1537</v>
      </c>
      <c r="O363">
        <v>3</v>
      </c>
      <c r="P363">
        <v>-1</v>
      </c>
      <c r="Q363">
        <v>0.1</v>
      </c>
      <c r="R363">
        <v>27.3</v>
      </c>
      <c r="S363">
        <v>38</v>
      </c>
      <c r="T363">
        <v>12.6</v>
      </c>
      <c r="U363">
        <v>38.1</v>
      </c>
      <c r="V363" s="41">
        <v>38.049999999999997</v>
      </c>
      <c r="W363">
        <v>0.7</v>
      </c>
      <c r="X363">
        <v>0.38</v>
      </c>
      <c r="Y363">
        <v>5.3438438497508889</v>
      </c>
      <c r="Z363">
        <v>99.999999999999744</v>
      </c>
    </row>
    <row r="364" spans="1:27" x14ac:dyDescent="0.25">
      <c r="A364">
        <v>254</v>
      </c>
      <c r="B364" t="s">
        <v>57</v>
      </c>
      <c r="C364" t="s">
        <v>300</v>
      </c>
      <c r="D364" t="s">
        <v>18</v>
      </c>
      <c r="E364" t="s">
        <v>19</v>
      </c>
      <c r="F364">
        <v>18</v>
      </c>
      <c r="G364">
        <v>1</v>
      </c>
      <c r="J364">
        <v>2019</v>
      </c>
      <c r="K364">
        <v>43608</v>
      </c>
      <c r="L364" t="s">
        <v>449</v>
      </c>
      <c r="M364">
        <v>143</v>
      </c>
      <c r="N364">
        <v>1516</v>
      </c>
      <c r="O364">
        <v>3</v>
      </c>
      <c r="P364">
        <v>-2</v>
      </c>
      <c r="Q364">
        <v>0.02</v>
      </c>
      <c r="R364">
        <v>28.6</v>
      </c>
      <c r="S364">
        <v>38.1</v>
      </c>
      <c r="T364">
        <v>26</v>
      </c>
      <c r="U364">
        <v>38.1</v>
      </c>
      <c r="V364" s="41">
        <v>38.100000000000009</v>
      </c>
      <c r="W364">
        <v>2</v>
      </c>
      <c r="X364">
        <v>0.53</v>
      </c>
      <c r="Y364">
        <v>2.6709457065444639</v>
      </c>
      <c r="Z364">
        <v>96.356524300347473</v>
      </c>
    </row>
    <row r="365" spans="1:27" x14ac:dyDescent="0.25">
      <c r="A365">
        <v>367</v>
      </c>
      <c r="B365" t="s">
        <v>57</v>
      </c>
      <c r="C365" t="s">
        <v>413</v>
      </c>
      <c r="D365" t="s">
        <v>18</v>
      </c>
      <c r="E365" t="s">
        <v>19</v>
      </c>
      <c r="F365">
        <v>23</v>
      </c>
      <c r="G365">
        <v>0</v>
      </c>
      <c r="J365">
        <v>2019</v>
      </c>
      <c r="K365">
        <v>43603</v>
      </c>
      <c r="L365" t="s">
        <v>458</v>
      </c>
      <c r="M365">
        <v>138</v>
      </c>
      <c r="N365">
        <v>1528</v>
      </c>
      <c r="O365">
        <v>2</v>
      </c>
      <c r="P365">
        <v>-1</v>
      </c>
      <c r="Q365">
        <v>0</v>
      </c>
      <c r="R365">
        <v>27.9</v>
      </c>
      <c r="S365">
        <v>38.299999999999997</v>
      </c>
      <c r="T365">
        <v>17.5</v>
      </c>
      <c r="U365">
        <v>38.200000000000003</v>
      </c>
      <c r="V365" s="41">
        <v>38.200000000000003</v>
      </c>
      <c r="W365">
        <v>1</v>
      </c>
      <c r="X365">
        <v>0.38</v>
      </c>
      <c r="Y365">
        <v>2.78391002954874</v>
      </c>
      <c r="Z365">
        <v>97.657679987214578</v>
      </c>
    </row>
    <row r="366" spans="1:27" x14ac:dyDescent="0.25">
      <c r="A366">
        <v>369</v>
      </c>
      <c r="B366" t="s">
        <v>57</v>
      </c>
      <c r="C366" t="s">
        <v>415</v>
      </c>
      <c r="D366" t="s">
        <v>18</v>
      </c>
      <c r="E366" t="s">
        <v>19</v>
      </c>
      <c r="F366">
        <v>21</v>
      </c>
      <c r="G366">
        <v>0</v>
      </c>
      <c r="J366">
        <v>2019</v>
      </c>
      <c r="K366">
        <v>43603</v>
      </c>
      <c r="L366" t="s">
        <v>458</v>
      </c>
      <c r="M366">
        <v>138</v>
      </c>
      <c r="N366">
        <v>1533</v>
      </c>
      <c r="O366">
        <v>3</v>
      </c>
      <c r="P366">
        <v>-1</v>
      </c>
      <c r="Q366">
        <v>0.1</v>
      </c>
      <c r="R366">
        <v>28</v>
      </c>
      <c r="S366">
        <v>38.299999999999997</v>
      </c>
      <c r="T366">
        <v>21.2</v>
      </c>
      <c r="U366">
        <v>38.200000000000003</v>
      </c>
      <c r="V366" s="41">
        <v>38.25</v>
      </c>
      <c r="W366">
        <v>2</v>
      </c>
      <c r="X366">
        <v>0.38</v>
      </c>
      <c r="Y366">
        <v>2.8254121508862609</v>
      </c>
      <c r="Z366">
        <v>98.030841204507993</v>
      </c>
    </row>
    <row r="367" spans="1:27" x14ac:dyDescent="0.25">
      <c r="A367">
        <v>268</v>
      </c>
      <c r="B367" t="s">
        <v>57</v>
      </c>
      <c r="C367" t="s">
        <v>314</v>
      </c>
      <c r="D367" t="s">
        <v>18</v>
      </c>
      <c r="E367" t="s">
        <v>19</v>
      </c>
      <c r="F367">
        <v>19</v>
      </c>
      <c r="G367">
        <v>1</v>
      </c>
      <c r="J367">
        <v>2019</v>
      </c>
      <c r="K367">
        <v>43603</v>
      </c>
      <c r="L367" t="s">
        <v>458</v>
      </c>
      <c r="M367">
        <v>138</v>
      </c>
      <c r="N367">
        <v>1117</v>
      </c>
      <c r="O367">
        <v>2</v>
      </c>
      <c r="P367">
        <v>-1</v>
      </c>
      <c r="Q367">
        <v>0</v>
      </c>
      <c r="R367">
        <v>28.5</v>
      </c>
      <c r="S367">
        <v>38.200000000000003</v>
      </c>
      <c r="T367">
        <v>21.1</v>
      </c>
      <c r="U367">
        <v>38.799999999999997</v>
      </c>
      <c r="V367" s="41">
        <v>38.799999999999997</v>
      </c>
      <c r="W367">
        <v>1</v>
      </c>
      <c r="X367">
        <v>0.36</v>
      </c>
      <c r="Y367">
        <v>4.9038046950367633</v>
      </c>
      <c r="Z367">
        <v>99.999999998088754</v>
      </c>
    </row>
    <row r="368" spans="1:27" x14ac:dyDescent="0.25">
      <c r="A368">
        <v>368</v>
      </c>
      <c r="B368" t="s">
        <v>57</v>
      </c>
      <c r="C368" t="s">
        <v>414</v>
      </c>
      <c r="D368" t="s">
        <v>18</v>
      </c>
      <c r="E368" t="s">
        <v>19</v>
      </c>
      <c r="F368">
        <v>28</v>
      </c>
      <c r="G368">
        <v>0</v>
      </c>
      <c r="J368">
        <v>2019</v>
      </c>
      <c r="K368">
        <v>43603</v>
      </c>
      <c r="L368" t="s">
        <v>458</v>
      </c>
      <c r="M368">
        <v>138</v>
      </c>
      <c r="N368">
        <v>1528</v>
      </c>
      <c r="O368">
        <v>3</v>
      </c>
      <c r="P368">
        <v>-1</v>
      </c>
      <c r="Q368">
        <v>0.1</v>
      </c>
      <c r="R368">
        <v>28.1</v>
      </c>
      <c r="S368">
        <v>39</v>
      </c>
      <c r="T368">
        <v>21.1</v>
      </c>
      <c r="U368">
        <v>38.799999999999997</v>
      </c>
      <c r="V368" s="41">
        <v>38.9</v>
      </c>
      <c r="W368">
        <v>0.7</v>
      </c>
      <c r="X368">
        <v>0.12</v>
      </c>
      <c r="Y368">
        <v>4.3536991899720183</v>
      </c>
      <c r="Z368">
        <v>99.999991042572617</v>
      </c>
    </row>
    <row r="369" spans="1:26" x14ac:dyDescent="0.25">
      <c r="A369">
        <v>285</v>
      </c>
      <c r="B369" t="s">
        <v>57</v>
      </c>
      <c r="C369" t="s">
        <v>331</v>
      </c>
      <c r="D369" t="s">
        <v>18</v>
      </c>
      <c r="E369" t="s">
        <v>19</v>
      </c>
      <c r="F369">
        <v>19</v>
      </c>
      <c r="G369">
        <v>0</v>
      </c>
      <c r="J369">
        <v>2019</v>
      </c>
      <c r="K369">
        <v>43603</v>
      </c>
      <c r="L369" t="s">
        <v>458</v>
      </c>
      <c r="M369">
        <v>138</v>
      </c>
      <c r="N369">
        <v>1559</v>
      </c>
      <c r="O369">
        <v>2</v>
      </c>
      <c r="P369">
        <v>-1</v>
      </c>
      <c r="Q369">
        <v>0.1</v>
      </c>
      <c r="R369">
        <v>28.8</v>
      </c>
      <c r="S369">
        <v>38.799999999999997</v>
      </c>
      <c r="T369">
        <v>25</v>
      </c>
      <c r="U369">
        <v>39.4</v>
      </c>
      <c r="V369" s="41">
        <v>39.099999999999994</v>
      </c>
      <c r="W369">
        <v>1</v>
      </c>
      <c r="X369">
        <v>0.12</v>
      </c>
      <c r="Y369">
        <v>4.254150635029375</v>
      </c>
      <c r="Z369">
        <v>99.999968694709906</v>
      </c>
    </row>
    <row r="370" spans="1:26" x14ac:dyDescent="0.25">
      <c r="A370">
        <v>270</v>
      </c>
      <c r="B370" t="s">
        <v>57</v>
      </c>
      <c r="C370" t="s">
        <v>316</v>
      </c>
      <c r="D370" t="s">
        <v>18</v>
      </c>
      <c r="E370" t="s">
        <v>19</v>
      </c>
      <c r="F370">
        <v>19</v>
      </c>
      <c r="G370">
        <v>1</v>
      </c>
      <c r="J370">
        <v>2019</v>
      </c>
      <c r="K370">
        <v>43603</v>
      </c>
      <c r="L370" t="s">
        <v>458</v>
      </c>
      <c r="M370">
        <v>138</v>
      </c>
      <c r="N370">
        <v>1124</v>
      </c>
      <c r="O370">
        <v>2</v>
      </c>
      <c r="P370">
        <v>-1</v>
      </c>
      <c r="Q370">
        <v>0</v>
      </c>
      <c r="R370">
        <v>28.3</v>
      </c>
      <c r="S370">
        <v>39</v>
      </c>
      <c r="T370">
        <v>18.399999999999999</v>
      </c>
      <c r="U370">
        <v>39.1</v>
      </c>
      <c r="V370" s="41">
        <v>39.1</v>
      </c>
      <c r="W370">
        <v>0.7</v>
      </c>
      <c r="X370">
        <v>0.18000000000000002</v>
      </c>
      <c r="Y370">
        <v>5.7700704572669261</v>
      </c>
      <c r="Z370">
        <v>100</v>
      </c>
    </row>
    <row r="371" spans="1:26" x14ac:dyDescent="0.25">
      <c r="A371">
        <v>286</v>
      </c>
      <c r="B371" t="s">
        <v>57</v>
      </c>
      <c r="C371" t="s">
        <v>332</v>
      </c>
      <c r="D371" t="s">
        <v>18</v>
      </c>
      <c r="E371" t="s">
        <v>19</v>
      </c>
      <c r="F371">
        <v>19</v>
      </c>
      <c r="G371">
        <v>0</v>
      </c>
      <c r="J371">
        <v>2019</v>
      </c>
      <c r="K371">
        <v>43603</v>
      </c>
      <c r="L371" t="s">
        <v>458</v>
      </c>
      <c r="M371">
        <v>138</v>
      </c>
      <c r="N371">
        <v>1553</v>
      </c>
      <c r="O371">
        <v>3</v>
      </c>
      <c r="P371">
        <v>-1</v>
      </c>
      <c r="Q371">
        <v>0</v>
      </c>
      <c r="R371">
        <v>28.6</v>
      </c>
      <c r="S371">
        <v>38.6</v>
      </c>
      <c r="T371">
        <v>30.1</v>
      </c>
      <c r="U371">
        <v>39.1</v>
      </c>
      <c r="V371" s="41">
        <v>39.1</v>
      </c>
      <c r="W371">
        <v>1</v>
      </c>
      <c r="X371">
        <v>0.38</v>
      </c>
      <c r="Y371">
        <v>3.528609970135939</v>
      </c>
      <c r="Z371">
        <v>99.96517284061737</v>
      </c>
    </row>
    <row r="372" spans="1:26" x14ac:dyDescent="0.25">
      <c r="A372">
        <v>287</v>
      </c>
      <c r="B372" t="s">
        <v>57</v>
      </c>
      <c r="C372" t="s">
        <v>333</v>
      </c>
      <c r="D372" t="s">
        <v>18</v>
      </c>
      <c r="E372" t="s">
        <v>19</v>
      </c>
      <c r="F372">
        <v>18</v>
      </c>
      <c r="G372">
        <v>0</v>
      </c>
      <c r="J372">
        <v>2019</v>
      </c>
      <c r="K372">
        <v>43603</v>
      </c>
      <c r="L372" t="s">
        <v>458</v>
      </c>
      <c r="M372">
        <v>138</v>
      </c>
      <c r="N372">
        <v>1557</v>
      </c>
      <c r="O372">
        <v>3</v>
      </c>
      <c r="P372">
        <v>-1</v>
      </c>
      <c r="Q372">
        <v>0</v>
      </c>
      <c r="R372">
        <v>29</v>
      </c>
      <c r="S372">
        <v>38.700000000000003</v>
      </c>
      <c r="T372">
        <v>28</v>
      </c>
      <c r="U372">
        <v>39.1</v>
      </c>
      <c r="V372" s="41">
        <v>39.1</v>
      </c>
      <c r="W372">
        <v>1</v>
      </c>
      <c r="X372">
        <v>0.38</v>
      </c>
      <c r="Y372">
        <v>3.8858896734566462</v>
      </c>
      <c r="Z372">
        <v>99.998307855976094</v>
      </c>
    </row>
    <row r="373" spans="1:26" x14ac:dyDescent="0.25">
      <c r="A373">
        <v>269</v>
      </c>
      <c r="B373" t="s">
        <v>57</v>
      </c>
      <c r="C373" t="s">
        <v>315</v>
      </c>
      <c r="D373" t="s">
        <v>18</v>
      </c>
      <c r="E373" t="s">
        <v>19</v>
      </c>
      <c r="F373">
        <v>24</v>
      </c>
      <c r="G373">
        <v>0</v>
      </c>
      <c r="J373">
        <v>2019</v>
      </c>
      <c r="K373">
        <v>43603</v>
      </c>
      <c r="L373" t="s">
        <v>458</v>
      </c>
      <c r="M373">
        <v>138</v>
      </c>
      <c r="N373">
        <v>1130</v>
      </c>
      <c r="O373">
        <v>2</v>
      </c>
      <c r="P373">
        <v>-1</v>
      </c>
      <c r="Q373">
        <v>0</v>
      </c>
      <c r="R373">
        <v>28.9</v>
      </c>
      <c r="S373">
        <v>39.299999999999997</v>
      </c>
      <c r="T373">
        <v>28</v>
      </c>
      <c r="U373">
        <v>39.299999999999997</v>
      </c>
      <c r="V373" s="41">
        <v>39.299999999999997</v>
      </c>
      <c r="W373">
        <v>1</v>
      </c>
      <c r="X373">
        <v>0.38</v>
      </c>
      <c r="Y373">
        <v>3.96934568812754</v>
      </c>
      <c r="Z373">
        <v>99.999255541746933</v>
      </c>
    </row>
    <row r="374" spans="1:26" x14ac:dyDescent="0.25">
      <c r="A374">
        <v>310</v>
      </c>
      <c r="B374" t="s">
        <v>57</v>
      </c>
      <c r="C374" t="s">
        <v>356</v>
      </c>
      <c r="D374" t="s">
        <v>18</v>
      </c>
      <c r="E374" t="s">
        <v>19</v>
      </c>
      <c r="F374">
        <v>44</v>
      </c>
      <c r="G374">
        <v>0</v>
      </c>
      <c r="J374">
        <v>2019</v>
      </c>
      <c r="K374">
        <v>43603</v>
      </c>
      <c r="L374" t="s">
        <v>458</v>
      </c>
      <c r="M374">
        <v>138</v>
      </c>
      <c r="N374">
        <v>1520</v>
      </c>
      <c r="O374">
        <v>3</v>
      </c>
      <c r="P374">
        <v>-1</v>
      </c>
      <c r="Q374">
        <v>0</v>
      </c>
      <c r="R374">
        <v>28.2</v>
      </c>
      <c r="S374">
        <v>39.200000000000003</v>
      </c>
      <c r="T374">
        <v>19</v>
      </c>
      <c r="U374">
        <v>39.299999999999997</v>
      </c>
      <c r="V374" s="41">
        <v>39.299999999999997</v>
      </c>
      <c r="W374">
        <v>2</v>
      </c>
      <c r="X374">
        <v>0.38</v>
      </c>
      <c r="Y374">
        <v>3.8907889112369429</v>
      </c>
      <c r="Z374">
        <v>99.998385435400252</v>
      </c>
    </row>
    <row r="375" spans="1:26" x14ac:dyDescent="0.25">
      <c r="A375">
        <v>288</v>
      </c>
      <c r="B375" t="s">
        <v>57</v>
      </c>
      <c r="C375" t="s">
        <v>334</v>
      </c>
      <c r="D375" t="s">
        <v>18</v>
      </c>
      <c r="E375" t="s">
        <v>19</v>
      </c>
      <c r="F375">
        <v>22</v>
      </c>
      <c r="G375">
        <v>0</v>
      </c>
      <c r="J375">
        <v>2019</v>
      </c>
      <c r="K375">
        <v>43603</v>
      </c>
      <c r="L375" t="s">
        <v>458</v>
      </c>
      <c r="M375">
        <v>138</v>
      </c>
      <c r="N375">
        <v>1604</v>
      </c>
      <c r="O375">
        <v>3</v>
      </c>
      <c r="P375">
        <v>-1</v>
      </c>
      <c r="Q375">
        <v>0.03</v>
      </c>
      <c r="R375">
        <v>28.2</v>
      </c>
      <c r="S375">
        <v>39.299999999999997</v>
      </c>
      <c r="T375">
        <v>15.4</v>
      </c>
      <c r="U375">
        <v>39.6</v>
      </c>
      <c r="V375" s="41">
        <v>39.49383318964064</v>
      </c>
      <c r="W375">
        <v>1</v>
      </c>
      <c r="X375">
        <v>0.38</v>
      </c>
      <c r="Y375">
        <v>4.2103786007359227</v>
      </c>
      <c r="Z375">
        <v>99.999947037561128</v>
      </c>
    </row>
    <row r="376" spans="1:26" x14ac:dyDescent="0.25">
      <c r="A376">
        <v>361</v>
      </c>
      <c r="B376" t="s">
        <v>57</v>
      </c>
      <c r="C376" t="s">
        <v>407</v>
      </c>
      <c r="D376" t="s">
        <v>18</v>
      </c>
      <c r="E376" t="s">
        <v>19</v>
      </c>
      <c r="F376">
        <v>25</v>
      </c>
      <c r="G376">
        <v>1</v>
      </c>
      <c r="J376">
        <v>2019</v>
      </c>
      <c r="K376">
        <v>43612</v>
      </c>
      <c r="L376" t="s">
        <v>448</v>
      </c>
      <c r="M376">
        <v>147</v>
      </c>
      <c r="N376">
        <v>1208</v>
      </c>
      <c r="O376">
        <v>3</v>
      </c>
      <c r="P376">
        <v>-2</v>
      </c>
      <c r="Q376">
        <v>0.04</v>
      </c>
      <c r="R376">
        <v>27.7</v>
      </c>
      <c r="S376">
        <v>33.700000000000003</v>
      </c>
      <c r="T376">
        <v>33.700000000000003</v>
      </c>
      <c r="U376">
        <v>45</v>
      </c>
      <c r="V376" s="41">
        <v>40.622087480032434</v>
      </c>
      <c r="W376">
        <v>1</v>
      </c>
      <c r="X376">
        <v>0.38</v>
      </c>
      <c r="Y376">
        <v>4.166908326028663</v>
      </c>
      <c r="Z376">
        <v>99.999911994307922</v>
      </c>
    </row>
  </sheetData>
  <sortState ref="A3:AA376">
    <sortCondition ref="V1"/>
  </sortState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s E A A B Q S w M E F A A C A A g A T 2 R x U X W / N V e o A A A A + A A A A B I A H A B D b 2 5 m a W c v U G F j a 2 F n Z S 5 4 b W w g o h g A K K A U A A A A A A A A A A A A A A A A A A A A A A A A A A A A h Y 9 N C s I w G E S v U r J v / t S i 5 W s K u n B j Q R D E b Y m x D b a p N K n p 3 V x 4 J K 9 g Q a v u X M 7 w B t 4 8 b n d I + 7 o K r q q 1 u j E J Y p i i Q B n Z H L U p E t S 5 U z h H q Y B t L s 9 5 o Y I B N j b u r U 5 Q 6 d w l J s R 7 j / 0 E N 2 1 B O K W M H L L N T p a q z k N t r M u N V O i z O v 5 f I Q H 7 l 4 z g O G J 4 x h Y c T y M G Z K w h 0 + a L 8 M E Y U y A / J a y 6 y n W t E s q E 6 y W Q M Q J 5 v x B P U E s D B B Q A A g A I A E 9 k c V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P Z H F R C X 9 p R s E B A A B J B A A A E w A c A E Z v c m 1 1 b G F z L 1 N l Y 3 R p b 2 4 x L m 0 g o h g A K K A U A A A A A A A A A A A A A A A A A A A A A A A A A A A A h V N d i 9 s w E H w P 5 D 8 s L g U H Q q 5 p S 1 + O e y h u O V p K C 5 d A H o 6 j y M o m F t F H k F b O m Z D / 3 r V 8 u Z b Y 1 / O L r Z n Z 2 Z H k D S h J O Q u L 7 j 2 / H o / G o 1 A J j 2 t Y i l L j H G 5 A I 4 1 H w M / C R S + R k a + P E v W s i N 6 j p Z X z u 9 K 5 X T 4 5 3 v 8 U B m + y r j J 7 O N 0 X z h J L H q a d w Z u s q I T d t u b N H j N 2 S t L Z 0 g s b N s 6 b w u l o b E u G v O s 2 P R 6 z H 0 6 K N l 4 2 B W I K C B / p N I V j 1 s n n P V x x V 1 8 r P I B + q T R E Y 9 D D A q 4 O S Q 2 r n q R B 4 Q O j 3 y x 9 + j h r Q y X Y C I 3 w D q 4 2 m L 7 m f Y U 0 Z y 9 h m 4 T s t p d I F / 3 9 Q D G b 2 j X 6 c 8 F a E J I y H f k 9 a i V s w v q V z 2 T T 5 7 p 2 H / r E s k L P + 4 C A N q S T g t o N m Z 9 1 e 4 8 b 5 G v n / 2 B Y K J S H G v n c F T X n P d h o S v S J X i F B G X X J x 2 z 2 6 A V F j 1 A M C D + z z 2 u a O 9 S c u U a o o l F r b g h v B 1 S 3 2 p X 4 q t e v x L Z m / y g H d A Z J l E 4 r C S x B 4 O W A i B z x W U n t q F J 2 C 7 X Q k b t q d y E 9 T Z 4 H 4 9 a 7 u O f B u H O H 8 H c w E p p f j M 1 / r + 3 F i 2 p z t f 9 B t G 1 g F L J 6 6 s E d E 5 p 3 y y 8 q k L K S 8 t + T y W X a 8 U j Z w c D X f w B Q S w E C L Q A U A A I A C A B P Z H F R d b 8 1 V 6 g A A A D 4 A A A A E g A A A A A A A A A A A A A A A A A A A A A A Q 2 9 u Z m l n L 1 B h Y 2 t h Z 2 U u e G 1 s U E s B A i 0 A F A A C A A g A T 2 R x U Q / K 6 a u k A A A A 6 Q A A A B M A A A A A A A A A A A A A A A A A 9 A A A A F t D b 2 5 0 Z W 5 0 X 1 R 5 c G V z X S 5 4 b W x Q S w E C L Q A U A A I A C A B P Z H F R C X 9 p R s E B A A B J B A A A E w A A A A A A A A A A A A A A A A D l A Q A A R m 9 y b X V s Y X M v U 2 V j d G l v b j E u b V B L B Q Y A A A A A A w A D A M I A A A D z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u C g A A A A A A A M w K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U Y W J s Z T E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E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3 L T E y V D A 4 O j M x O j M 5 L j E 2 M z U 2 N T J a I i A v P j x F b n R y e S B U e X B l P S J G a W x s Q 2 9 s d W 1 u V H l w Z X M i I F Z h b H V l P S J z Q X d N R i I g L z 4 8 R W 5 0 c n k g V H l w Z T 0 i R m l s b E N v b H V t b k 5 h b W V z I i B W Y W x 1 Z T 0 i c 1 s m c X V v d D t U a G V y b W F s I H N l b n N h d G l v b i B 2 b 3 R l J n F 1 b 3 Q 7 L C Z x d W 9 0 O 1 R o Z X J t Y W w g c H J l Z m V y Z W 5 j Z S B 2 b 3 R l J n F 1 b 3 Q 7 L C Z x d W 9 0 O 0 N v d W 5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J n F 1 b 3 Q 7 V G h l c m 1 h b C B z Z W 5 z Y X R p b 2 4 g d m 9 0 Z S Z x d W 9 0 O y w m c X V v d D t U a G V y b W F s I H B y Z W Z l c m V u Y 2 U g d m 9 0 Z S Z x d W 9 0 O 1 0 s J n F 1 b 3 Q 7 c X V l c n l S Z W x h d G l v b n N o a X B z J n F 1 b 3 Q 7 O l t d L C Z x d W 9 0 O 2 N v b H V t b k l k Z W 5 0 a X R p Z X M m c X V v d D s 6 W y Z x d W 9 0 O 1 N l Y 3 R p b 2 4 x L 1 R h Y m x l M S 9 H c m 9 1 c G V k I F J v d 3 M u e 1 R o Z X J t Y W w g c 2 V u c 2 F 0 a W 9 u I H Z v d G U s M H 0 m c X V v d D s s J n F 1 b 3 Q 7 U 2 V j d G l v b j E v V G F i b G U x L 0 d y b 3 V w Z W Q g U m 9 3 c y 5 7 V G h l c m 1 h b C B w c m V m Z X J l b m N l I H Z v d G U s M X 0 m c X V v d D s s J n F 1 b 3 Q 7 U 2 V j d G l v b j E v V G F i b G U x L 0 d y b 3 V w Z W Q g U m 9 3 c y 5 7 Q 2 9 1 b n Q s M n 0 m c X V v d D t d L C Z x d W 9 0 O 0 N v b H V t b k N v d W 5 0 J n F 1 b 3 Q 7 O j M s J n F 1 b 3 Q 7 S 2 V 5 Q 2 9 s d W 1 u T m F t Z X M m c X V v d D s 6 W y Z x d W 9 0 O 1 R o Z X J t Y W w g c 2 V u c 2 F 0 a W 9 u I H Z v d G U m c X V v d D s s J n F 1 b 3 Q 7 V G h l c m 1 h b C B w c m V m Z X J l b m N l I H Z v d G U m c X V v d D t d L C Z x d W 9 0 O 0 N v b H V t b k l k Z W 5 0 a X R p Z X M m c X V v d D s 6 W y Z x d W 9 0 O 1 N l Y 3 R p b 2 4 x L 1 R h Y m x l M S 9 H c m 9 1 c G V k I F J v d 3 M u e 1 R o Z X J t Y W w g c 2 V u c 2 F 0 a W 9 u I H Z v d G U s M H 0 m c X V v d D s s J n F 1 b 3 Q 7 U 2 V j d G l v b j E v V G F i b G U x L 0 d y b 3 V w Z W Q g U m 9 3 c y 5 7 V G h l c m 1 h b C B w c m V m Z X J l b m N l I H Z v d G U s M X 0 m c X V v d D s s J n F 1 b 3 Q 7 U 2 V j d G l v b j E v V G F i b G U x L 0 d y b 3 V w Z W Q g U m 9 3 c y 5 7 Q 2 9 1 b n Q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v R 3 J v d X B l Z C U y M F J v d 3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g 8 y Q f U A B t 0 K Z 9 b 1 w O Z a M H g A A A A A C A A A A A A A D Z g A A w A A A A B A A A A B Z C O 1 d E T 5 l 3 e 1 I o D 0 b U N I y A A A A A A S A A A C g A A A A E A A A A B Z R m p x t V i S N r x 8 j L g q t H h B Q A A A A L 6 C S X S 1 + / q S m O j x 3 2 e D u T i d Z L b t B Y u q f Y o J a O s b G u d 8 G U s A B l S E 1 K W k N 6 v R 3 7 8 F x A l P M H E / L A V Y b 0 5 E V 6 i B 8 n A 3 i j M b N Z q a + 0 k k N r j V F Y L k U A A A A Q Y A I k 9 F i d E V S J h r 4 C s p n 6 Q w O T T E = < / D a t a M a s h u p > 
</file>

<file path=customXml/itemProps1.xml><?xml version="1.0" encoding="utf-8"?>
<ds:datastoreItem xmlns:ds="http://schemas.openxmlformats.org/officeDocument/2006/customXml" ds:itemID="{54839EF1-3D3B-4084-A98C-5FD586EA1D0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Thermal comfort survey- Hitsats</vt:lpstr>
      <vt:lpstr>data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da305</dc:creator>
  <cp:lastModifiedBy>Noorullah Kuchai</cp:lastModifiedBy>
  <dcterms:created xsi:type="dcterms:W3CDTF">2017-09-14T07:40:45Z</dcterms:created>
  <dcterms:modified xsi:type="dcterms:W3CDTF">2020-11-17T12:35:01Z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ff742cc9-4f44-4cef-af01-2d4784692562</vt:lpwstr>
  </property>
</Properties>
</file>